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84" windowWidth="22932" windowHeight="9480" tabRatio="879" activeTab="5"/>
  </bookViews>
  <sheets>
    <sheet name="Прил.4 Доходы бюджета" sheetId="4" r:id="rId1"/>
    <sheet name="Прил.5 Расходы бюджета" sheetId="5" r:id="rId2"/>
    <sheet name="Прил. 6 Расходы бюджета" sheetId="11" r:id="rId3"/>
    <sheet name="Прил.8 Ведомственная" sheetId="7" r:id="rId4"/>
    <sheet name="Прил.9 Источники" sheetId="8" r:id="rId5"/>
    <sheet name="Прил.10 Программы" sheetId="13" r:id="rId6"/>
  </sheets>
  <externalReferences>
    <externalReference r:id="rId7"/>
    <externalReference r:id="rId8"/>
  </externalReferences>
  <definedNames>
    <definedName name="_xlnm.Print_Area" localSheetId="2">'Прил. 6 Расходы бюджета'!$A$1:$F$162</definedName>
    <definedName name="_xlnm.Print_Area" localSheetId="5">'Прил.10 Программы'!$A$1:$C$27</definedName>
    <definedName name="_xlnm.Print_Area" localSheetId="0">'Прил.4 Доходы бюджета'!$A$1:$C$46</definedName>
    <definedName name="_xlnm.Print_Area" localSheetId="1">'Прил.5 Расходы бюджета'!$A$1:$C$39</definedName>
    <definedName name="_xlnm.Print_Area" localSheetId="3">'Прил.8 Ведомственная'!$A$1:$C$12</definedName>
  </definedNames>
  <calcPr calcId="144525"/>
</workbook>
</file>

<file path=xl/calcChain.xml><?xml version="1.0" encoding="utf-8"?>
<calcChain xmlns="http://schemas.openxmlformats.org/spreadsheetml/2006/main">
  <c r="C18" i="13" l="1"/>
  <c r="B26" i="13"/>
  <c r="F113" i="11"/>
  <c r="F114" i="11"/>
  <c r="F115" i="11"/>
  <c r="F150" i="11" l="1"/>
  <c r="F155" i="11"/>
  <c r="F144" i="11"/>
  <c r="F126" i="11"/>
  <c r="F125" i="11" s="1"/>
  <c r="F88" i="11"/>
  <c r="F65" i="11"/>
  <c r="F52" i="11"/>
  <c r="C36" i="5"/>
  <c r="C35" i="5"/>
  <c r="C33" i="5"/>
  <c r="C25" i="5"/>
  <c r="C20" i="5"/>
  <c r="C16" i="5"/>
  <c r="F46" i="11" l="1"/>
  <c r="F45" i="11"/>
  <c r="C35" i="4"/>
  <c r="C24" i="4"/>
  <c r="C44" i="4" l="1"/>
  <c r="B24" i="13" l="1"/>
  <c r="B23" i="13"/>
  <c r="C22" i="13"/>
  <c r="B22" i="13"/>
  <c r="B21" i="13"/>
  <c r="C20" i="13"/>
  <c r="C27" i="13" s="1"/>
  <c r="B20" i="13"/>
  <c r="B19" i="13"/>
  <c r="B18" i="13"/>
  <c r="B17" i="13"/>
  <c r="B16" i="13"/>
  <c r="B15" i="13"/>
  <c r="B14" i="13"/>
  <c r="F81" i="11" l="1"/>
  <c r="F80" i="11" s="1"/>
  <c r="F73" i="11"/>
  <c r="C27" i="5"/>
  <c r="C21" i="5"/>
  <c r="C22" i="5"/>
  <c r="C29" i="4"/>
  <c r="F26" i="11" l="1"/>
  <c r="F30" i="11"/>
  <c r="F78" i="11" l="1"/>
  <c r="F96" i="11" l="1"/>
  <c r="F94" i="11"/>
  <c r="F76" i="11"/>
  <c r="F160" i="11" l="1"/>
  <c r="F159" i="11"/>
  <c r="F158" i="11" s="1"/>
  <c r="F157" i="11"/>
  <c r="F156" i="11" s="1"/>
  <c r="F154" i="11"/>
  <c r="F149" i="11"/>
  <c r="F148" i="11" s="1"/>
  <c r="F147" i="11" s="1"/>
  <c r="F146" i="11" s="1"/>
  <c r="F143" i="11"/>
  <c r="F137" i="11"/>
  <c r="F136" i="11" s="1"/>
  <c r="F135" i="11" s="1"/>
  <c r="F134" i="11"/>
  <c r="F132" i="11"/>
  <c r="F131" i="11" s="1"/>
  <c r="F130" i="11" s="1"/>
  <c r="F129" i="11" s="1"/>
  <c r="F124" i="11"/>
  <c r="F123" i="11" s="1"/>
  <c r="F121" i="11"/>
  <c r="F120" i="11" s="1"/>
  <c r="F119" i="11" s="1"/>
  <c r="F112" i="11"/>
  <c r="F110" i="11"/>
  <c r="F107" i="11"/>
  <c r="F106" i="11" s="1"/>
  <c r="F101" i="11"/>
  <c r="F100" i="11" s="1"/>
  <c r="F99" i="11" s="1"/>
  <c r="F98" i="11" s="1"/>
  <c r="F92" i="11"/>
  <c r="F87" i="11"/>
  <c r="F74" i="11"/>
  <c r="F72" i="11"/>
  <c r="F66" i="11"/>
  <c r="F64" i="11"/>
  <c r="F57" i="11"/>
  <c r="F56" i="11" s="1"/>
  <c r="F55" i="11" s="1"/>
  <c r="F54" i="11"/>
  <c r="F53" i="11" s="1"/>
  <c r="F51" i="11"/>
  <c r="F50" i="11" s="1"/>
  <c r="F49" i="11" s="1"/>
  <c r="F44" i="11"/>
  <c r="F43" i="11" s="1"/>
  <c r="F42" i="11" s="1"/>
  <c r="F39" i="11"/>
  <c r="F38" i="11" s="1"/>
  <c r="F35" i="11"/>
  <c r="F33" i="11"/>
  <c r="F22" i="11"/>
  <c r="F21" i="11" s="1"/>
  <c r="F20" i="11"/>
  <c r="F19" i="11" s="1"/>
  <c r="F18" i="11" s="1"/>
  <c r="F15" i="11"/>
  <c r="F14" i="11" s="1"/>
  <c r="F71" i="11" l="1"/>
  <c r="F70" i="11" s="1"/>
  <c r="F91" i="11"/>
  <c r="F90" i="11" s="1"/>
  <c r="F84" i="11" s="1"/>
  <c r="F140" i="11"/>
  <c r="F139" i="11" s="1"/>
  <c r="F128" i="11"/>
  <c r="F142" i="11"/>
  <c r="F141" i="11" s="1"/>
  <c r="F105" i="11"/>
  <c r="F104" i="11" s="1"/>
  <c r="F103" i="11" s="1"/>
  <c r="F32" i="11"/>
  <c r="F37" i="11"/>
  <c r="F63" i="11"/>
  <c r="F62" i="11" s="1"/>
  <c r="F61" i="11" s="1"/>
  <c r="F60" i="11" s="1"/>
  <c r="F86" i="11"/>
  <c r="F85" i="11"/>
  <c r="F13" i="11"/>
  <c r="F12" i="11" s="1"/>
  <c r="F118" i="11"/>
  <c r="F41" i="11"/>
  <c r="F153" i="11"/>
  <c r="F152" i="11" s="1"/>
  <c r="F151" i="11"/>
  <c r="F145" i="11" s="1"/>
  <c r="F11" i="11" l="1"/>
  <c r="F69" i="11"/>
  <c r="F68" i="11" s="1"/>
  <c r="F83" i="11"/>
  <c r="F162" i="11" l="1"/>
  <c r="C28" i="5"/>
  <c r="C13" i="5"/>
  <c r="C12" i="5"/>
  <c r="C39" i="4" l="1"/>
  <c r="C38" i="4" s="1"/>
  <c r="C34" i="5" l="1"/>
  <c r="C29" i="5" l="1"/>
  <c r="C10" i="5"/>
  <c r="C11" i="7" l="1"/>
  <c r="C15" i="4" l="1"/>
  <c r="C37" i="4" l="1"/>
  <c r="C33" i="4"/>
  <c r="C12" i="4" s="1"/>
  <c r="C31" i="4"/>
  <c r="C28" i="4"/>
  <c r="C26" i="4" s="1"/>
  <c r="C13" i="4"/>
  <c r="C46" i="4" l="1"/>
  <c r="C17" i="8" s="1"/>
  <c r="C37" i="5" l="1"/>
  <c r="C32" i="5"/>
  <c r="C24" i="5"/>
  <c r="C19" i="5"/>
  <c r="C17" i="5"/>
  <c r="C39" i="5" l="1"/>
  <c r="C18" i="8" l="1"/>
  <c r="C16" i="8" s="1"/>
  <c r="C19" i="8" s="1"/>
  <c r="C10" i="7"/>
  <c r="C12" i="7" s="1"/>
</calcChain>
</file>

<file path=xl/sharedStrings.xml><?xml version="1.0" encoding="utf-8"?>
<sst xmlns="http://schemas.openxmlformats.org/spreadsheetml/2006/main" count="516" uniqueCount="343">
  <si>
    <t>Каменниковского сельского поселения</t>
  </si>
  <si>
    <t>Наименование</t>
  </si>
  <si>
    <t>Наименование доходов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</si>
  <si>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</si>
  <si>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руб.</t>
  </si>
  <si>
    <t>Код бюджетной классификации РФ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</si>
  <si>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</si>
  <si>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</si>
  <si>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</si>
  <si>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</si>
  <si>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182 1 01 02010 01 1000 110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</si>
  <si>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227-1 и 228 Налогового кодекса Российской Федерации</t>
  </si>
  <si>
    <t>100 1 03 00000 00 0000 000</t>
  </si>
  <si>
    <t>Налоги на товары (работы, услуги) реализуемые на территории РФ</t>
  </si>
  <si>
    <t>100 1 03 02230 01 0000 110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</si>
  <si>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</si>
  <si>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100 1 03 02240 01 0000 110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</si>
  <si>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</si>
  <si>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100 1 03 02250 01 0000 110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</si>
  <si>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</si>
  <si>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100 1 03 02260 01 0000 110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</si>
  <si>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</si>
  <si>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182 1 06 00000 00 0000 000</t>
  </si>
  <si>
    <t>Налоги на имущество</t>
  </si>
  <si>
    <t>182 1 06 01030 10 1000 110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</si>
  <si>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</si>
  <si>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</si>
  <si>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</si>
  <si>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182 1 06 06033 10 1000 110</t>
  </si>
  <si>
    <t>Земельный налог с организаций, обладающих земельным участком, расположенным в границах сельских поселений (сумма платежа)</t>
  </si>
  <si>
    <t>182 1 06 06043 10 1000 110</t>
  </si>
  <si>
    <t>Земельный налог с физических лиц, обладающих земельным участком, расположенным в границах сельских поселений (сумма платежа)</t>
  </si>
  <si>
    <t>Государственная пошлина</t>
  </si>
  <si>
    <t>Доходы от использования имущества, находящегося в государственной и муниципальной собственности</t>
  </si>
  <si>
    <t xml:space="preserve">240 1 11 09045 10  0000 120 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</si>
  <si>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  </t>
  </si>
  <si>
    <t>000 2 00 00000 00 0000 000</t>
  </si>
  <si>
    <t>Безвозмездные поступления</t>
  </si>
  <si>
    <t>Безвозмездные поступления от других бюджетов бюджетной системы Российской Федерации</t>
  </si>
  <si>
    <t>Дотации бюджетам поселений на  выравнивание бюджетной обеспеченности</t>
  </si>
  <si>
    <t>ВСЕГО:</t>
  </si>
  <si>
    <t>Р ПР</t>
  </si>
  <si>
    <t>01 00</t>
  </si>
  <si>
    <t>Общегосударственные вопросы</t>
  </si>
  <si>
    <t>01 02</t>
  </si>
  <si>
    <t>Функционирование высшего должностного лица субъекта Российской Федерации и местного самоуправления</t>
  </si>
  <si>
    <t>01 04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</si>
  <si>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</si>
  <si>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01 06</t>
  </si>
  <si>
    <t>Обеспечение деятельности финансовых органов  и  органов финансового (финансово-бюджетного ) надзора</t>
  </si>
  <si>
    <t>01 11</t>
  </si>
  <si>
    <t>Резервные фонды</t>
  </si>
  <si>
    <t>01 13</t>
  </si>
  <si>
    <t xml:space="preserve">Другие общегосударственные вопросы    </t>
  </si>
  <si>
    <t>02 00</t>
  </si>
  <si>
    <t>Национальная оборона</t>
  </si>
  <si>
    <t>02 03</t>
  </si>
  <si>
    <t>Мобилизационная и вневойсковая подготовка</t>
  </si>
  <si>
    <t>03 00</t>
  </si>
  <si>
    <t>Национальная безопасность и правоохранительная деятельность</t>
  </si>
  <si>
    <t>04 00</t>
  </si>
  <si>
    <t>Национальная  экономика</t>
  </si>
  <si>
    <t xml:space="preserve">04 09 </t>
  </si>
  <si>
    <t>Дорожное хозяйство</t>
  </si>
  <si>
    <t>05 00</t>
  </si>
  <si>
    <t>Жилищно-коммунальное хозяйство</t>
  </si>
  <si>
    <t>05 01</t>
  </si>
  <si>
    <t>Жилищное хозяйство</t>
  </si>
  <si>
    <t>05 02</t>
  </si>
  <si>
    <t>Коммунальное хозяйство</t>
  </si>
  <si>
    <t xml:space="preserve">05 03 </t>
  </si>
  <si>
    <t>Благоустройство</t>
  </si>
  <si>
    <t>05 05</t>
  </si>
  <si>
    <t>Другие вопросы в области жилищно-коммунального хозяйства</t>
  </si>
  <si>
    <t>07 00</t>
  </si>
  <si>
    <t>Образование</t>
  </si>
  <si>
    <t>07 07</t>
  </si>
  <si>
    <t>Молодежная политика и оздоровление детей</t>
  </si>
  <si>
    <t>08 00</t>
  </si>
  <si>
    <t>Культура, кинематография</t>
  </si>
  <si>
    <t>08 01</t>
  </si>
  <si>
    <t xml:space="preserve">Культура </t>
  </si>
  <si>
    <t>11 00</t>
  </si>
  <si>
    <t>Физическая культура и спорт</t>
  </si>
  <si>
    <t>11 02</t>
  </si>
  <si>
    <t>Массовый спорт</t>
  </si>
  <si>
    <t>Всего</t>
  </si>
  <si>
    <t>Администрация Каменниковского   сельского поселения</t>
  </si>
  <si>
    <t>Муниципальный Совет Каменниковского сельского поселения</t>
  </si>
  <si>
    <t>Код бюджетной классификации</t>
  </si>
  <si>
    <t>Бюджетные кредиты от других бюджетов бюджетной системы Российской Федерации</t>
  </si>
  <si>
    <t>240 01 03 00 00 00 0000 000</t>
  </si>
  <si>
    <t>2 000,000</t>
  </si>
  <si>
    <t>Получение кредитов от других бюджетов бюджетной системы Российской Федерации бюджетами поселений в валюте Российской Федерации (бюджетный кредит на финансирование целевых расходов)</t>
  </si>
  <si>
    <t>240 01 03 01 00 10 4610 710</t>
  </si>
  <si>
    <t>Погашение бюджетами поселений кредитов от других бюджетов бюджетной системы Российской Федерации в валюте Российской Федерации (бюджетный кредит на финансирование целевых расходов)</t>
  </si>
  <si>
    <t>240 01 03 01 00 10 4610 810</t>
  </si>
  <si>
    <t>240 01 05 00 00 00 0000 000</t>
  </si>
  <si>
    <t>240 01 05 02 01 10 0000 510</t>
  </si>
  <si>
    <t>240 01 05 02 01 10 0000 610</t>
  </si>
  <si>
    <t>Код ГРБС</t>
  </si>
  <si>
    <t>Приложение  4</t>
  </si>
  <si>
    <t>Приложение  5</t>
  </si>
  <si>
    <t>Наименование главного распорядителя бюджетных средств</t>
  </si>
  <si>
    <t>Итого:</t>
  </si>
  <si>
    <t>к решению Муниципального Совета</t>
  </si>
  <si>
    <t>10 00</t>
  </si>
  <si>
    <t>Социальная политика</t>
  </si>
  <si>
    <t>10 03</t>
  </si>
  <si>
    <t>Социальное обеспечение населения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</si>
  <si>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</si>
  <si>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01 03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</si>
  <si>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</si>
  <si>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</si>
  <si>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Изменение остатков средств на счетах по учету средств бюджета </t>
  </si>
  <si>
    <t xml:space="preserve">                                   ИТОГО источников внутреннего финансирования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</si>
  <si>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</si>
  <si>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240 2 02 35118 10 0000 150</t>
  </si>
  <si>
    <t>240 2 02 40014 10 0000 150</t>
  </si>
  <si>
    <t>240 2 02 15001 10 0000 150</t>
  </si>
  <si>
    <t>240 1 08 00000 00 0000 000</t>
  </si>
  <si>
    <t>240 1 11 00000 00 0000 000</t>
  </si>
  <si>
    <t>240 2 02 00000 00 0000 000</t>
  </si>
  <si>
    <t>10 01</t>
  </si>
  <si>
    <t>Пенсионное обеспечение</t>
  </si>
  <si>
    <t>07 05</t>
  </si>
  <si>
    <t>Профессиональная подготовка, переподготовка и повышение квалификации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</si>
  <si>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</si>
  <si>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240 1 08 04020 01 0000 110</t>
  </si>
  <si>
    <t>100 1 03 02 23101 0000 110</t>
  </si>
  <si>
    <t>100 1 03 02 24101 0000 110</t>
  </si>
  <si>
    <t>100 1 03 02 25101 0000 110</t>
  </si>
  <si>
    <t>100 1 03 02 26101 0000 110</t>
  </si>
  <si>
    <t>Приложение  2</t>
  </si>
  <si>
    <t>Приложение  1</t>
  </si>
  <si>
    <t>от 22.12.2015 года № 12</t>
  </si>
  <si>
    <t>к проекту решения Муниципального Совета</t>
  </si>
  <si>
    <t>2021 год</t>
  </si>
  <si>
    <t>Доходы бюджета Каменниковского сельского поселения  в соответствии  с классификацией доходов бюджетов Российской Федерации  на 2021 год</t>
  </si>
  <si>
    <t>Расходы бюджета Каменниковского сельского поселения  по разделам и подразделам функциональной классификации расходов бюджетов Российской Федерации на 2021 год</t>
  </si>
  <si>
    <t>Ведомственная структура расходов  бюджета Каменниковского сельского поселения на 2021 год</t>
  </si>
  <si>
    <t>Источники внутреннего финансирования дефицита бюджета Каменниковского сельского поселения на 2021 год</t>
  </si>
  <si>
    <t>03 10</t>
  </si>
  <si>
    <t>Защита населения и территории от чрезвычайных ситуаций природного и техногенного характера, пожарная безопасность</t>
  </si>
  <si>
    <t>Приложение  3</t>
  </si>
  <si>
    <t xml:space="preserve">Распределение расходов бюджета 
Каменниковского сельского поселения по разделам, подразделам, целевым статьям, видам расходов функциональной классификации на 2021 год
</t>
  </si>
  <si>
    <t>Раздел</t>
  </si>
  <si>
    <t>ПР</t>
  </si>
  <si>
    <t>КЦСР</t>
  </si>
  <si>
    <t>КВР</t>
  </si>
  <si>
    <t>01</t>
  </si>
  <si>
    <t xml:space="preserve">Непрограмные расходы органов местного самоуправления </t>
  </si>
  <si>
    <t>50 0 00 00000</t>
  </si>
  <si>
    <t>Обеспечение функционирования органов местного самоуправления</t>
  </si>
  <si>
    <t>50 1 00 00000</t>
  </si>
  <si>
    <t>Функционирование высшего должностного лица субъекта РФ и органа местного самоуправления</t>
  </si>
  <si>
    <t>02</t>
  </si>
  <si>
    <t>Обеспечение функционирования главы муниципального образования</t>
  </si>
  <si>
    <t>50 1 00 20540</t>
  </si>
  <si>
    <t xml:space="preserve">Фонд оплаты труда государственных (муниципальных) органов </t>
  </si>
  <si>
    <t>121</t>
  </si>
  <si>
    <t>Взнос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</si>
  <si>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</si>
  <si>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03</t>
  </si>
  <si>
    <t>Обеспечение функционирования депутатов представительного органа муниципального образования</t>
  </si>
  <si>
    <t>50 1 00 20490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</si>
  <si>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</si>
  <si>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</si>
  <si>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Функционирование Правительства РФ, высших органов исполнительной власти субъектов Российской Федерации, местных администраций</t>
  </si>
  <si>
    <t>04</t>
  </si>
  <si>
    <t>Обеспечение функционирования центрального аппарата</t>
  </si>
  <si>
    <t>50 1 00 20550</t>
  </si>
  <si>
    <t>Фонд оплаты труда государственных (муниципальных) органов и взносы по обязательному социальному страхованию</t>
  </si>
  <si>
    <t>Иные выплаты персоналу государственных (муниципальных) органов, за исключением фонда оплаты труда</t>
  </si>
  <si>
    <t>122</t>
  </si>
  <si>
    <t xml:space="preserve">Прочая закупка товаров, работ и услуг </t>
  </si>
  <si>
    <t>Уплата налога на имущество организаций и земельного налога</t>
  </si>
  <si>
    <t>Уплата прочих налогов, сборов и иных платежей</t>
  </si>
  <si>
    <t>Уплата иных платежей</t>
  </si>
  <si>
    <t>853</t>
  </si>
  <si>
    <t>06</t>
  </si>
  <si>
    <t>Межбюджетные трансферты бюджету района из бюджета поселения на казначейское исполнение бюджета</t>
  </si>
  <si>
    <t>50 1 00 20500</t>
  </si>
  <si>
    <t>Иные межбюджетные трансферты</t>
  </si>
  <si>
    <t>540</t>
  </si>
  <si>
    <t>Межбюджетные трансферты бюджету района из бюджета поселения на осуществление внешнего муниципального финансового контроля</t>
  </si>
  <si>
    <t>50 1 00 20520</t>
  </si>
  <si>
    <t>11</t>
  </si>
  <si>
    <t>50 2 00 00000</t>
  </si>
  <si>
    <t>Резервный фонд местной администрации</t>
  </si>
  <si>
    <t>50 2 00 20540</t>
  </si>
  <si>
    <t>Резервные средства</t>
  </si>
  <si>
    <t>870</t>
  </si>
  <si>
    <t>Другие общегосударственные вопросы</t>
  </si>
  <si>
    <t>17 0 00 00000</t>
  </si>
  <si>
    <t>Развитие муниципальной службы в Каменниковском сельском поселении</t>
  </si>
  <si>
    <t>17 1 00 00000</t>
  </si>
  <si>
    <t>Развитие материально-технической базы</t>
  </si>
  <si>
    <t>17 1 00 20060</t>
  </si>
  <si>
    <t>Закупка товаров, работ, услуг в сфере информационно-коммуникационных технологий</t>
  </si>
  <si>
    <t>242</t>
  </si>
  <si>
    <t>Прочая закупка товаров, работ и услуг</t>
  </si>
  <si>
    <t>244</t>
  </si>
  <si>
    <t>Закупка энергетических ресурсов</t>
  </si>
  <si>
    <t>247</t>
  </si>
  <si>
    <t>Муниципальная программа "Управление муниципальным имуществом Каменниковского сельского поселения Рыбинского муниципального района"</t>
  </si>
  <si>
    <t>18 0 00 00000</t>
  </si>
  <si>
    <t>Мероприятия по управлению и распоряжению имуществом Каменниковского сельского поселения</t>
  </si>
  <si>
    <t>18 1 00 00000</t>
  </si>
  <si>
    <t>18 1 00 20430</t>
  </si>
  <si>
    <t>Осуществление первичного воинского учета на территориях, где отсутствуют военные комиссариаты</t>
  </si>
  <si>
    <t>50 1 00 51180</t>
  </si>
  <si>
    <t>10</t>
  </si>
  <si>
    <t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t>
  </si>
  <si>
    <t>09 0 00 00000</t>
  </si>
  <si>
    <t>Повышение эффективности мероприятий по гражданской обороне, предупреждение и ликвидация  чрезвычайных ситуаций и обеспечение безопасности людей на водных объектах в поселениях Рыбинского МР</t>
  </si>
  <si>
    <t>09 1 00 00000</t>
  </si>
  <si>
    <t>Обеспечение пожарной безопасности</t>
  </si>
  <si>
    <t>09 1 00 20310</t>
  </si>
  <si>
    <t>Обеспечение защиты населения и территорий от чрезвычайных ситуаций</t>
  </si>
  <si>
    <t>09 1 00 20781</t>
  </si>
  <si>
    <t>Национальная экономика</t>
  </si>
  <si>
    <t>09</t>
  </si>
  <si>
    <t>Муниципальная программа "Развитие дорожного хозяйства в Каменниковском сельском поселении Рыбинского муниципального района"</t>
  </si>
  <si>
    <t>07 0 00 00000</t>
  </si>
  <si>
    <t>Мероприятия в области дорожного хозяйства Каменниковского сельского поселения</t>
  </si>
  <si>
    <t>07 1 00 00000</t>
  </si>
  <si>
    <t>Мероприятия в области дорожного хозяйства за счет средств бюджета поселения</t>
  </si>
  <si>
    <t>07 1 00 20280</t>
  </si>
  <si>
    <t>Мероприятия по финансированию дорожного хозяйства за счет средств бюджета района</t>
  </si>
  <si>
    <t>07 1 00 10240</t>
  </si>
  <si>
    <t>Прочая закупка товаров, работ и услуг для обеспечения государственных (муниципальных) нужд</t>
  </si>
  <si>
    <t>05</t>
  </si>
  <si>
    <t>Мероприятия по управлению и распоряжению имуществом, находящимся в муниципальной собственности поселения</t>
  </si>
  <si>
    <t>Муниципальная программа "Обеспечение доступным и комфортным жильем населения Каменниковского сельского поселения"</t>
  </si>
  <si>
    <t>05 0 00 00000</t>
  </si>
  <si>
    <t>МП "Переселение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строительства"</t>
  </si>
  <si>
    <t>05 1 00 00000</t>
  </si>
  <si>
    <t>Мероприятия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местного бюджета в рамках регионального проекта "Обеспечение устойчивого сокращения непригодного для проживания жилищного фонда"</t>
  </si>
  <si>
    <t>05 1 F3 6748S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</si>
  <si>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</si>
  <si>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</si>
  <si>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Муниципальная программа "Благоустройство Каменниковского сельского поселения Рыбинского муниципального района"</t>
  </si>
  <si>
    <t>19 0 00 000</t>
  </si>
  <si>
    <t>Благоустройство поселения</t>
  </si>
  <si>
    <t>19 1 00 00000</t>
  </si>
  <si>
    <t>Уличное освещение</t>
  </si>
  <si>
    <t>19 1 00 20010</t>
  </si>
  <si>
    <t>Организация и содержание мест захоронения</t>
  </si>
  <si>
    <t>19 1 00 20020</t>
  </si>
  <si>
    <t xml:space="preserve">Прочие мероприятия по благоустройству </t>
  </si>
  <si>
    <t>19 1 00 20030</t>
  </si>
  <si>
    <t>Межбюджетные трансферты бюджету района из бюджета поселения на организацию деятельности комиссии по регулированию вопросов ЖКХ</t>
  </si>
  <si>
    <t>50 1 00 20530</t>
  </si>
  <si>
    <t>иные межбюджетные трансферты</t>
  </si>
  <si>
    <t>Взносы на формирование фонда капитального ремонта помещений, находящихся в муниципальной собственности</t>
  </si>
  <si>
    <t>18 1 00 20770</t>
  </si>
  <si>
    <t>07</t>
  </si>
  <si>
    <t>Обучение сотрудников органов местного самоуправления</t>
  </si>
  <si>
    <t>17 1 00 20650</t>
  </si>
  <si>
    <t>02 0 00 00000</t>
  </si>
  <si>
    <t>Мероприятия для молодёжи</t>
  </si>
  <si>
    <t>02 1 00 00000</t>
  </si>
  <si>
    <t>02 1 00 20140</t>
  </si>
  <si>
    <t>08</t>
  </si>
  <si>
    <t>Культура</t>
  </si>
  <si>
    <t>10 0 00 00000</t>
  </si>
  <si>
    <t>Создание условий для организации досуга и обеспечения жителей поселения услугами организаций культуры</t>
  </si>
  <si>
    <t>10 1 00 00000</t>
  </si>
  <si>
    <t>Мероприятия в сфере культуры</t>
  </si>
  <si>
    <t>10 1 00 20340</t>
  </si>
  <si>
    <t xml:space="preserve">Муниципальная программа "Социальная поддержка населения Каменниковского сельского поселения Рыбинского муниципального района " </t>
  </si>
  <si>
    <t>03 0 00 00000</t>
  </si>
  <si>
    <t>Социальная поддержка населения Каменниковского сельского поселения Рыбинского муниципального района</t>
  </si>
  <si>
    <t>03 1 00 00000</t>
  </si>
  <si>
    <t>Доплаты к пенсиям муниципальных служащих за счёт средств местного бюджета</t>
  </si>
  <si>
    <t>03 1 00 20080</t>
  </si>
  <si>
    <t>Иные пенсии, социальные доплаты к пенсиям</t>
  </si>
  <si>
    <t>312</t>
  </si>
  <si>
    <t>Мероприятия по оказанию государственной поддержки молодым семьям в улучшении жилищных условий</t>
  </si>
  <si>
    <t>05 2 00 00000</t>
  </si>
  <si>
    <t>Государственная поддержка молодых семей в приобретении (строительстве) жилья</t>
  </si>
  <si>
    <t>05 2 00 L4970</t>
  </si>
  <si>
    <t>Субсидии гражданам на приобретение жилья</t>
  </si>
  <si>
    <t>322</t>
  </si>
  <si>
    <t>Муниципальная программа "Развитие физической культуры и спорта в Каменниковском сельском поселении Рыбинского муниципального района"</t>
  </si>
  <si>
    <t>11 0 00 00000</t>
  </si>
  <si>
    <t>Развитие физкультуры и спорта в поселении</t>
  </si>
  <si>
    <t>11 1 00 00000</t>
  </si>
  <si>
    <t>Организация и проведение физкультурных и спортивно-массовых мероприятий</t>
  </si>
  <si>
    <t>11 1 00 20340</t>
  </si>
  <si>
    <t>ИТОГО  РАСХОДОВ</t>
  </si>
  <si>
    <t xml:space="preserve">240 2 02 20299 10 0000 150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</si>
  <si>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</si>
  <si>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240 2 02 20302 10 0000 150 </t>
  </si>
  <si>
    <t>Субсидии бюджетам сельских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</si>
  <si>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240 2 02 25497 10 0000 150</t>
  </si>
  <si>
    <t>Субсидии бюджетам сельских поселений на реализацию мероприятий по обеспечению жильем молодых семей</t>
  </si>
  <si>
    <t>240 2 02 20041 10 0000 150</t>
  </si>
  <si>
    <t>Субсидии бюджетам сельских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</si>
  <si>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Мероприятия по финансированию дорожного хозяйства за счёт средств областного бюджета</t>
  </si>
  <si>
    <t>07 1 00 72440</t>
  </si>
  <si>
    <t>05 1 F3 67483</t>
  </si>
  <si>
    <t>05 1 F3 67484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</si>
  <si>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средств, поступивших от государственной корпорации-Фонда содействия реформированию жилищно-коммунального хозяйства в рамках регионального проекта "Обеспечение устойчивого сокращения непригодного для проживания жилищного фонда"</t>
  </si>
  <si>
    <t>Непрограмные расходы органов местного самоуправления не предусмотренные иными целевыми статьями расходов бюджетов поселений, по соответствующим направлениям расходов</t>
  </si>
  <si>
    <t>Субсидия на обеспечение мероприятий по переселению граждан из аварийного жилищного фонда, в том числе переселению граждан из аварийного жилищного фонда с учётом необходимости развития малоэтажного жилищного строительства, за счёт средств областного бюджета в рамках регионального проекта "Обеспечение устойчивого сокращения непригодного для проживания  жилищного фонда"</t>
  </si>
  <si>
    <t>Муниципальная программа "Эффективная власть в Каменниковском сельском поселении Рыбинского муниципального района"</t>
  </si>
  <si>
    <t>Муниципальная программа "Молодежная политика в Каменниковском сельском поселении Рыбинского муниципального района"</t>
  </si>
  <si>
    <t>Муниципальная программа "Развитие культуры и туризма в Каменниковском сельском поселении Рыбинского муниципального района"</t>
  </si>
  <si>
    <t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t>
  </si>
  <si>
    <t>Межбюджетные трансферты бюджету района из бюджета поселения на организацию мероприятий по работе с детьми и молодежью</t>
  </si>
  <si>
    <t>07 1 00 22440</t>
  </si>
  <si>
    <t>Мероприятия по финансированию дорожного хозяйства (софинансирование из местного бюджета)</t>
  </si>
  <si>
    <t>Межбюджетные трансферты бюджету района из бюджета поселения на реализацию передаваемых полномочий в сфере осуществления закупок  товаров, работ, услуг для обеспечения муниципальных нужд</t>
  </si>
  <si>
    <t>50 1 00 20510</t>
  </si>
  <si>
    <t>Итого</t>
  </si>
  <si>
    <t>Приложение  6</t>
  </si>
  <si>
    <t>04 12</t>
  </si>
  <si>
    <t>Другие вопросы в области национальной экономики</t>
  </si>
  <si>
    <t>12</t>
  </si>
  <si>
    <t>15 1 00 20400</t>
  </si>
  <si>
    <t>Мероприятия по землеустройству и землепользованию</t>
  </si>
  <si>
    <t>Перечень муниципальных программ Каменниковского сельского поселения Рыбинского муниципального района</t>
  </si>
  <si>
    <t>№ п/п</t>
  </si>
  <si>
    <t>Сумма, планируемая на 2021 год</t>
  </si>
  <si>
    <t>182 1 05 00000 00 0000 000</t>
  </si>
  <si>
    <t>Налоги на совокупный доход</t>
  </si>
  <si>
    <t>182 1 05 03010 01 1000 110</t>
  </si>
  <si>
    <t>Единый сельскохозяйственный налог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</si>
  <si>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</si>
  <si>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Доходы от продажи материальных и нематериальных активов</t>
  </si>
  <si>
    <t>240 1 14 00000 00 0000 000</t>
  </si>
  <si>
    <t>240 1 14 02053 10 0000 440</t>
  </si>
  <si>
    <t xml:space="preserve">Прочая  закупка  товаров, работ   и    услуг    для обеспечения    государственных (муниципальных) нужд          </t>
  </si>
  <si>
    <t>20 0 00 00000</t>
  </si>
  <si>
    <t>20 1 F2 55550</t>
  </si>
  <si>
    <t>Муниципальная программа "Формирование комфортной городской  (сельской) среды Каменниковского сельского поселения Рыбинского муниципального района"</t>
  </si>
  <si>
    <t>Современная городская среда поселения</t>
  </si>
  <si>
    <t>20 1 00 00000</t>
  </si>
  <si>
    <t>Формирование современной городской среды</t>
  </si>
  <si>
    <t>от 18.10.2021 г. № 28</t>
  </si>
  <si>
    <t>Муниципальная программа «Мероприятия по землеустройству и землепользованию в Каменниковском сельском поселении Рыбинского муниципального района» на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</si>
</sst>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?"/>
    <numFmt numFmtId="165" formatCode="#,##0.0"/>
  </numFmts>
  <fonts count="19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 CYR"/>
      <family val="1"/>
      <charset val="204"/>
    </font>
    <font>
      <sz val="14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 CYR"/>
      <family val="1"/>
      <charset val="204"/>
    </font>
    <font>
      <sz val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5">
    <xf numFmtId="0" fontId="0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62">
    <xf numFmtId="0" fontId="0" fillId="0" borderId="0" xfId="0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4" fillId="0" borderId="0" xfId="0" applyFont="1" applyBorder="1" applyAlignment="1">
      <alignment horizontal="center" wrapText="1"/>
    </xf>
    <xf numFmtId="164" fontId="8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/>
    <xf numFmtId="0" fontId="4" fillId="0" borderId="0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wrapText="1"/>
    </xf>
    <xf numFmtId="0" fontId="12" fillId="0" borderId="0" xfId="0" applyFont="1"/>
    <xf numFmtId="0" fontId="12" fillId="0" borderId="0" xfId="0" applyFont="1" applyBorder="1"/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wrapText="1"/>
    </xf>
    <xf numFmtId="4" fontId="13" fillId="0" borderId="1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" fontId="14" fillId="0" borderId="1" xfId="0" applyNumberFormat="1" applyFont="1" applyBorder="1" applyAlignment="1">
      <alignment horizontal="right" wrapText="1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 wrapText="1"/>
    </xf>
    <xf numFmtId="4" fontId="14" fillId="0" borderId="1" xfId="0" applyNumberFormat="1" applyFont="1" applyFill="1" applyBorder="1" applyAlignment="1">
      <alignment horizontal="right" wrapText="1"/>
    </xf>
    <xf numFmtId="0" fontId="5" fillId="0" borderId="2" xfId="0" applyFont="1" applyBorder="1" applyAlignment="1">
      <alignment horizontal="left" wrapText="1"/>
    </xf>
    <xf numFmtId="4" fontId="13" fillId="0" borderId="2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left" wrapText="1"/>
    </xf>
    <xf numFmtId="4" fontId="14" fillId="0" borderId="3" xfId="0" applyNumberFormat="1" applyFont="1" applyBorder="1" applyAlignment="1">
      <alignment horizontal="right" wrapText="1"/>
    </xf>
    <xf numFmtId="0" fontId="5" fillId="0" borderId="3" xfId="0" applyFont="1" applyBorder="1" applyAlignment="1">
      <alignment horizontal="left" wrapText="1"/>
    </xf>
    <xf numFmtId="4" fontId="13" fillId="0" borderId="3" xfId="0" applyNumberFormat="1" applyFont="1" applyBorder="1" applyAlignment="1">
      <alignment horizontal="right" wrapText="1"/>
    </xf>
    <xf numFmtId="0" fontId="4" fillId="0" borderId="4" xfId="0" applyFont="1" applyBorder="1" applyAlignment="1">
      <alignment horizontal="left" wrapText="1"/>
    </xf>
    <xf numFmtId="4" fontId="14" fillId="0" borderId="4" xfId="0" applyNumberFormat="1" applyFont="1" applyBorder="1" applyAlignment="1">
      <alignment horizontal="right" wrapText="1"/>
    </xf>
    <xf numFmtId="4" fontId="13" fillId="0" borderId="5" xfId="0" applyNumberFormat="1" applyFont="1" applyBorder="1" applyAlignment="1">
      <alignment horizontal="right" wrapText="1"/>
    </xf>
    <xf numFmtId="164" fontId="15" fillId="0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4" fontId="13" fillId="0" borderId="1" xfId="0" applyNumberFormat="1" applyFont="1" applyBorder="1" applyAlignment="1">
      <alignment horizontal="right" vertical="top" wrapText="1"/>
    </xf>
    <xf numFmtId="4" fontId="14" fillId="0" borderId="1" xfId="0" applyNumberFormat="1" applyFont="1" applyBorder="1" applyAlignment="1">
      <alignment horizontal="righ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4" fontId="5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right" wrapText="1"/>
    </xf>
    <xf numFmtId="0" fontId="4" fillId="0" borderId="3" xfId="0" applyFont="1" applyBorder="1" applyAlignment="1">
      <alignment horizontal="center" wrapText="1"/>
    </xf>
    <xf numFmtId="0" fontId="4" fillId="0" borderId="3" xfId="0" applyFont="1" applyBorder="1" applyAlignment="1">
      <alignment horizontal="justify" vertical="top" wrapText="1"/>
    </xf>
    <xf numFmtId="0" fontId="4" fillId="0" borderId="3" xfId="0" applyFont="1" applyBorder="1" applyAlignment="1">
      <alignment wrapText="1"/>
    </xf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164" fontId="5" fillId="0" borderId="0" xfId="0" applyNumberFormat="1" applyFont="1" applyFill="1" applyAlignment="1">
      <alignment horizontal="center" vertical="center" wrapText="1"/>
    </xf>
    <xf numFmtId="0" fontId="16" fillId="0" borderId="0" xfId="0" applyFont="1" applyAlignment="1">
      <alignment horizontal="center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49" fontId="5" fillId="0" borderId="1" xfId="0" applyNumberFormat="1" applyFont="1" applyBorder="1" applyAlignment="1">
      <alignment horizontal="center" vertical="top" wrapText="1"/>
    </xf>
    <xf numFmtId="4" fontId="5" fillId="0" borderId="1" xfId="0" applyNumberFormat="1" applyFont="1" applyBorder="1"/>
    <xf numFmtId="4" fontId="4" fillId="0" borderId="0" xfId="0" applyNumberFormat="1" applyFont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/>
    <xf numFmtId="49" fontId="17" fillId="0" borderId="1" xfId="0" applyNumberFormat="1" applyFont="1" applyBorder="1" applyAlignment="1">
      <alignment horizontal="center" vertical="top" wrapText="1"/>
    </xf>
    <xf numFmtId="0" fontId="4" fillId="0" borderId="1" xfId="0" applyFont="1" applyBorder="1"/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/>
    <xf numFmtId="49" fontId="4" fillId="0" borderId="3" xfId="0" applyNumberFormat="1" applyFont="1" applyBorder="1" applyAlignment="1">
      <alignment horizontal="center" vertical="top" wrapText="1"/>
    </xf>
    <xf numFmtId="4" fontId="4" fillId="0" borderId="3" xfId="0" applyNumberFormat="1" applyFont="1" applyBorder="1"/>
    <xf numFmtId="49" fontId="5" fillId="0" borderId="4" xfId="0" applyNumberFormat="1" applyFont="1" applyBorder="1" applyAlignment="1">
      <alignment horizontal="center" vertical="top" wrapText="1"/>
    </xf>
    <xf numFmtId="4" fontId="5" fillId="0" borderId="4" xfId="0" applyNumberFormat="1" applyFont="1" applyBorder="1"/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justify" vertical="center" wrapText="1"/>
    </xf>
    <xf numFmtId="4" fontId="5" fillId="0" borderId="2" xfId="0" applyNumberFormat="1" applyFont="1" applyBorder="1"/>
    <xf numFmtId="0" fontId="4" fillId="0" borderId="3" xfId="0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justify" vertical="center" wrapText="1"/>
    </xf>
    <xf numFmtId="49" fontId="4" fillId="0" borderId="8" xfId="0" applyNumberFormat="1" applyFont="1" applyBorder="1" applyAlignment="1">
      <alignment horizontal="center" vertical="top" wrapText="1"/>
    </xf>
    <xf numFmtId="49" fontId="18" fillId="0" borderId="2" xfId="0" applyNumberFormat="1" applyFont="1" applyBorder="1" applyAlignment="1">
      <alignment horizontal="center" vertical="top" wrapText="1"/>
    </xf>
    <xf numFmtId="49" fontId="18" fillId="0" borderId="1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center" wrapText="1"/>
    </xf>
    <xf numFmtId="49" fontId="5" fillId="0" borderId="3" xfId="0" applyNumberFormat="1" applyFont="1" applyBorder="1" applyAlignment="1">
      <alignment horizontal="center" vertical="top" wrapText="1"/>
    </xf>
    <xf numFmtId="4" fontId="5" fillId="0" borderId="3" xfId="0" applyNumberFormat="1" applyFont="1" applyBorder="1"/>
    <xf numFmtId="49" fontId="5" fillId="0" borderId="7" xfId="0" applyNumberFormat="1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/>
    </xf>
    <xf numFmtId="0" fontId="4" fillId="0" borderId="3" xfId="0" applyFont="1" applyBorder="1"/>
    <xf numFmtId="4" fontId="4" fillId="0" borderId="3" xfId="0" applyNumberFormat="1" applyFont="1" applyBorder="1" applyAlignment="1">
      <alignment horizontal="right" wrapText="1"/>
    </xf>
    <xf numFmtId="0" fontId="4" fillId="0" borderId="11" xfId="0" applyFont="1" applyFill="1" applyBorder="1" applyAlignment="1">
      <alignment horizontal="justify" vertical="center" wrapText="1"/>
    </xf>
    <xf numFmtId="49" fontId="5" fillId="0" borderId="11" xfId="0" applyNumberFormat="1" applyFont="1" applyFill="1" applyBorder="1" applyAlignment="1">
      <alignment horizontal="center" vertical="top" wrapText="1"/>
    </xf>
    <xf numFmtId="49" fontId="4" fillId="0" borderId="11" xfId="0" applyNumberFormat="1" applyFont="1" applyFill="1" applyBorder="1" applyAlignment="1">
      <alignment horizontal="center" vertical="top" wrapText="1"/>
    </xf>
    <xf numFmtId="4" fontId="4" fillId="0" borderId="11" xfId="0" applyNumberFormat="1" applyFont="1" applyFill="1" applyBorder="1"/>
    <xf numFmtId="0" fontId="4" fillId="0" borderId="1" xfId="0" applyFont="1" applyFill="1" applyBorder="1" applyAlignment="1">
      <alignment horizontal="justify" vertical="center" wrapText="1"/>
    </xf>
    <xf numFmtId="49" fontId="5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/>
    <xf numFmtId="4" fontId="5" fillId="0" borderId="5" xfId="0" applyNumberFormat="1" applyFont="1" applyBorder="1"/>
    <xf numFmtId="0" fontId="4" fillId="0" borderId="11" xfId="0" applyFont="1" applyBorder="1" applyAlignment="1">
      <alignment horizontal="justify" vertical="center" wrapText="1"/>
    </xf>
    <xf numFmtId="49" fontId="5" fillId="0" borderId="6" xfId="0" applyNumberFormat="1" applyFont="1" applyBorder="1" applyAlignment="1">
      <alignment horizontal="center" vertical="top" wrapText="1"/>
    </xf>
    <xf numFmtId="49" fontId="4" fillId="0" borderId="12" xfId="0" applyNumberFormat="1" applyFont="1" applyBorder="1" applyAlignment="1">
      <alignment horizontal="center" wrapText="1"/>
    </xf>
    <xf numFmtId="49" fontId="4" fillId="0" borderId="6" xfId="0" applyNumberFormat="1" applyFont="1" applyBorder="1" applyAlignment="1">
      <alignment horizontal="center" vertical="top" wrapText="1"/>
    </xf>
    <xf numFmtId="4" fontId="4" fillId="0" borderId="6" xfId="0" applyNumberFormat="1" applyFont="1" applyBorder="1"/>
    <xf numFmtId="49" fontId="4" fillId="0" borderId="3" xfId="0" applyNumberFormat="1" applyFont="1" applyBorder="1" applyAlignment="1">
      <alignment horizont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center" wrapText="1"/>
    </xf>
    <xf numFmtId="4" fontId="4" fillId="0" borderId="4" xfId="0" applyNumberFormat="1" applyFont="1" applyBorder="1"/>
    <xf numFmtId="49" fontId="4" fillId="0" borderId="1" xfId="0" applyNumberFormat="1" applyFont="1" applyBorder="1" applyAlignment="1">
      <alignment vertical="top" wrapText="1"/>
    </xf>
    <xf numFmtId="49" fontId="4" fillId="0" borderId="2" xfId="0" applyNumberFormat="1" applyFont="1" applyBorder="1" applyAlignment="1">
      <alignment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10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/>
    </xf>
    <xf numFmtId="49" fontId="5" fillId="0" borderId="1" xfId="0" applyNumberFormat="1" applyFont="1" applyBorder="1" applyAlignment="1">
      <alignment horizontal="justify" vertical="top"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justify" vertical="top" wrapText="1"/>
    </xf>
    <xf numFmtId="49" fontId="5" fillId="0" borderId="2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justify" vertical="top" wrapText="1"/>
    </xf>
    <xf numFmtId="0" fontId="5" fillId="0" borderId="1" xfId="0" applyFont="1" applyBorder="1" applyAlignment="1">
      <alignment wrapText="1"/>
    </xf>
    <xf numFmtId="49" fontId="5" fillId="0" borderId="2" xfId="0" applyNumberFormat="1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justify" vertical="center" wrapText="1"/>
    </xf>
    <xf numFmtId="4" fontId="4" fillId="0" borderId="2" xfId="0" applyNumberFormat="1" applyFont="1" applyFill="1" applyBorder="1"/>
    <xf numFmtId="0" fontId="4" fillId="0" borderId="13" xfId="0" applyFont="1" applyBorder="1"/>
    <xf numFmtId="0" fontId="4" fillId="0" borderId="0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4" fillId="0" borderId="8" xfId="0" applyFont="1" applyBorder="1" applyAlignment="1">
      <alignment vertical="top" wrapText="1"/>
    </xf>
    <xf numFmtId="0" fontId="4" fillId="0" borderId="1" xfId="0" applyFont="1" applyFill="1" applyBorder="1" applyAlignment="1">
      <alignment horizontal="center" wrapText="1"/>
    </xf>
    <xf numFmtId="4" fontId="4" fillId="0" borderId="1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left" wrapText="1"/>
    </xf>
    <xf numFmtId="4" fontId="4" fillId="0" borderId="2" xfId="0" applyNumberFormat="1" applyFont="1" applyFill="1" applyBorder="1" applyAlignment="1">
      <alignment horizontal="right" wrapText="1"/>
    </xf>
    <xf numFmtId="0" fontId="4" fillId="0" borderId="3" xfId="0" applyFont="1" applyFill="1" applyBorder="1" applyAlignment="1">
      <alignment horizontal="left" wrapText="1"/>
    </xf>
    <xf numFmtId="4" fontId="4" fillId="0" borderId="3" xfId="0" applyNumberFormat="1" applyFont="1" applyFill="1" applyBorder="1" applyAlignment="1">
      <alignment horizontal="right" wrapText="1"/>
    </xf>
    <xf numFmtId="0" fontId="5" fillId="0" borderId="3" xfId="0" applyFont="1" applyFill="1" applyBorder="1" applyAlignment="1">
      <alignment horizontal="left" wrapText="1"/>
    </xf>
    <xf numFmtId="4" fontId="5" fillId="0" borderId="3" xfId="0" applyNumberFormat="1" applyFont="1" applyFill="1" applyBorder="1" applyAlignment="1">
      <alignment horizontal="right" wrapText="1"/>
    </xf>
    <xf numFmtId="0" fontId="4" fillId="0" borderId="2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164" fontId="1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0" xfId="2" applyNumberFormat="1" applyFont="1" applyFill="1" applyAlignment="1" applyProtection="1">
      <alignment horizontal="center" vertical="center" wrapText="1"/>
      <protection hidden="1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Обычный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41;&#1070;&#1044;&#1046;&#1045;&#1058;/2021%20&#1075;&#1086;&#1076;/&#1056;&#1077;&#1096;&#1077;&#1085;&#1080;&#1077;%20&#1052;&#1057;%20&#1086;%20&#1073;&#1102;&#1076;&#1078;&#1077;&#1090;&#1077;%20&#8470;%2013%20&#1086;&#1090;%2025.03.2021/&#1055;&#1088;&#1080;&#1083;&#1086;&#1078;&#1077;&#1085;&#1080;&#1103;%20&#1082;%20&#1056;&#1077;&#1096;&#1077;&#1085;&#1080;&#1102;%20&#1086;%20&#1073;&#1102;&#1076;&#1078;&#1077;&#1090;&#1077;%20&#8470;%2013%20&#1086;&#1090;%2025.03.2021%20&#1075;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INANS~1\AppData\Local\Temp\Rar$DI00.523\&#1055;&#1088;&#1080;&#1083;&#1086;&#1078;&#1077;&#1085;&#1080;&#1103;%201-12%20&#1082;%20&#1056;&#1077;&#1096;&#1077;&#1085;&#1080;&#1102;%20&#1086;%20&#1073;&#1102;&#1076;&#1078;&#1077;&#1090;&#1077;%20&#1085;&#1072;%202021%20&#1075;&#1086;&#10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.4 Доходы бюджета"/>
      <sheetName val="Прил.5 Расходы бюджета"/>
      <sheetName val="Прил. 6 Расходы бюджета"/>
      <sheetName val="Прил.8 Ведомственная"/>
      <sheetName val="Прил.9 Источники"/>
      <sheetName val="Прил.10 Программы"/>
      <sheetName val="Приложение 11 МБТ из субъектов"/>
    </sheetNames>
    <sheetDataSet>
      <sheetData sheetId="0"/>
      <sheetData sheetId="1"/>
      <sheetData sheetId="2">
        <row r="107">
          <cell r="A107" t="str">
            <v>Муниципальная программа "Комплексное развитие сельской территории Каменниковского сельского поселения Рыбинского муниципального района"</v>
          </cell>
        </row>
        <row r="122">
          <cell r="A122" t="str">
            <v>Муниципальная программа "Эффективная власть в Каменниковском сельском поселении Рыбинского муниципального района"</v>
          </cell>
        </row>
        <row r="127">
          <cell r="A127" t="str">
            <v>Муниципальная программа "Молодежная политика в Каменниковском сельском поселении Рыбинского муниципального района"</v>
          </cell>
        </row>
        <row r="133">
          <cell r="A133" t="str">
            <v>Муниципальная программа "Развитие культуры и туризма в Каменниковском сельском поселении Рыбинского муниципального района"</v>
          </cell>
        </row>
        <row r="144">
          <cell r="A144" t="str">
    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ил.1 Нормативы зачислений"/>
      <sheetName val="прил.2 Перечень адм.дох."/>
      <sheetName val="Прил.3 Перечень гл.адм. источ."/>
      <sheetName val="Прил.4 Доходы бюджета"/>
      <sheetName val="Прил.5 Расходы бюджета"/>
      <sheetName val="Прил. 6 Расходы бюджета"/>
      <sheetName val="Прил.7 Перечень гл. расп."/>
      <sheetName val="Прил.8 Ведомственная"/>
      <sheetName val="Прил.9 Источники"/>
      <sheetName val="Прил.10 Программы"/>
      <sheetName val="Приложение 11 МБТ из субъектов"/>
      <sheetName val="Приложение 12 МБ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0">
          <cell r="A40" t="str">
            <v>Муниципальная программа "Эффективная власть в Каменниковском сельском поселении"</v>
          </cell>
        </row>
        <row r="60">
          <cell r="A60" t="str">
    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    </cell>
        </row>
        <row r="68">
          <cell r="A68" t="str">
            <v>Муниципальная программа "Развитие дорожного хозяйства в Каменниковском сельском поселении Рыбинского муниципального района"</v>
          </cell>
        </row>
        <row r="76">
          <cell r="A76" t="str">
            <v>Муниципальная программа "Управление муниципальным имуществом Каменниковского сельского поселения Рыбинского муниципального района"</v>
          </cell>
        </row>
        <row r="91">
          <cell r="A91" t="str">
            <v>Муниципальная программа "Благоустройство Каменниковского сельского поселения Рыбинского муниципального района"</v>
          </cell>
        </row>
        <row r="119">
          <cell r="F119">
            <v>120000</v>
          </cell>
        </row>
        <row r="131">
          <cell r="A131" t="str">
    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    </cell>
        </row>
        <row r="142">
          <cell r="A142" t="str">
            <v>Муниципальная программа "Развитие физической культуры и спорта в Каменниковском сельском поселении Рыбинского муниципального района"</v>
          </cell>
          <cell r="F142">
            <v>100000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view="pageBreakPreview" zoomScale="80" zoomScaleNormal="75" zoomScaleSheetLayoutView="80" workbookViewId="0">
      <selection activeCell="B9" sqref="B9:B10"/>
    </sheetView>
  </sheetViews>
  <sheetFormatPr defaultRowHeight="13.2" x14ac:dyDescent="0.25"/>
  <cols>
    <col min="1" max="1" width="27.33203125" customWidth="1"/>
    <col min="2" max="2" width="46.44140625" customWidth="1"/>
    <col min="3" max="3" width="17" customWidth="1"/>
  </cols>
  <sheetData>
    <row r="1" spans="1:9" ht="15.6" x14ac:dyDescent="0.3">
      <c r="A1" s="151" t="s">
        <v>134</v>
      </c>
      <c r="B1" s="151"/>
      <c r="C1" s="151"/>
    </row>
    <row r="2" spans="1:9" ht="15.6" x14ac:dyDescent="0.3">
      <c r="A2" s="151" t="s">
        <v>105</v>
      </c>
      <c r="B2" s="151"/>
      <c r="C2" s="151"/>
    </row>
    <row r="3" spans="1:9" ht="15.6" x14ac:dyDescent="0.3">
      <c r="A3" s="151" t="s">
        <v>0</v>
      </c>
      <c r="B3" s="151"/>
      <c r="C3" s="151"/>
    </row>
    <row r="4" spans="1:9" ht="15.6" x14ac:dyDescent="0.3">
      <c r="A4" s="151" t="s">
        <v>341</v>
      </c>
      <c r="B4" s="151"/>
      <c r="C4" s="151"/>
    </row>
    <row r="5" spans="1:9" ht="15.6" x14ac:dyDescent="0.3">
      <c r="A5" s="1"/>
      <c r="B5" s="14"/>
      <c r="C5" s="14"/>
    </row>
    <row r="6" spans="1:9" ht="48" customHeight="1" x14ac:dyDescent="0.3">
      <c r="A6" s="152" t="s">
        <v>138</v>
      </c>
      <c r="B6" s="152"/>
      <c r="C6" s="152"/>
      <c r="D6" s="5"/>
      <c r="E6" s="5"/>
      <c r="F6" s="5"/>
      <c r="G6" s="5"/>
      <c r="H6" s="5"/>
      <c r="I6" s="5"/>
    </row>
    <row r="7" spans="1:9" ht="14.1" customHeight="1" x14ac:dyDescent="0.3">
      <c r="A7" s="153"/>
      <c r="B7" s="153"/>
      <c r="C7" s="153"/>
      <c r="D7" s="5"/>
      <c r="E7" s="5"/>
      <c r="F7" s="5"/>
      <c r="G7" s="5"/>
      <c r="H7" s="5"/>
      <c r="I7" s="5"/>
    </row>
    <row r="8" spans="1:9" ht="15.6" x14ac:dyDescent="0.3">
      <c r="A8" s="1"/>
      <c r="B8" s="15"/>
      <c r="C8" s="6" t="s">
        <v>4</v>
      </c>
    </row>
    <row r="9" spans="1:9" ht="15.6" customHeight="1" x14ac:dyDescent="0.25">
      <c r="A9" s="150" t="s">
        <v>5</v>
      </c>
      <c r="B9" s="150" t="s">
        <v>2</v>
      </c>
      <c r="C9" s="150" t="s">
        <v>137</v>
      </c>
    </row>
    <row r="10" spans="1:9" ht="26.4" customHeight="1" x14ac:dyDescent="0.25">
      <c r="A10" s="150"/>
      <c r="B10" s="150"/>
      <c r="C10" s="150"/>
    </row>
    <row r="11" spans="1:9" ht="15.6" x14ac:dyDescent="0.3">
      <c r="A11" s="16">
        <v>1</v>
      </c>
      <c r="B11" s="13">
        <v>2</v>
      </c>
      <c r="C11" s="16">
        <v>3</v>
      </c>
    </row>
    <row r="12" spans="1:9" ht="22.8" customHeight="1" x14ac:dyDescent="0.3">
      <c r="A12" s="17" t="s">
        <v>6</v>
      </c>
      <c r="B12" s="17" t="s">
        <v>7</v>
      </c>
      <c r="C12" s="18">
        <f>C13+C26+C31+C33+C15+C24+C35</f>
        <v>5206300</v>
      </c>
    </row>
    <row r="13" spans="1:9" ht="22.8" customHeight="1" x14ac:dyDescent="0.3">
      <c r="A13" s="17" t="s">
        <v>8</v>
      </c>
      <c r="B13" s="17" t="s">
        <v>9</v>
      </c>
      <c r="C13" s="18">
        <f>C14</f>
        <v>300000</v>
      </c>
    </row>
    <row r="14" spans="1:9" ht="109.2" x14ac:dyDescent="0.3">
      <c r="A14" s="19" t="s">
        <v>10</v>
      </c>
      <c r="B14" s="19" t="s">
        <v>11</v>
      </c>
      <c r="C14" s="20">
        <v>300000</v>
      </c>
    </row>
    <row r="15" spans="1:9" ht="37.200000000000003" customHeight="1" x14ac:dyDescent="0.3">
      <c r="A15" s="17" t="s">
        <v>12</v>
      </c>
      <c r="B15" s="17" t="s">
        <v>13</v>
      </c>
      <c r="C15" s="18">
        <f>SUM(C16:C23)</f>
        <v>893000</v>
      </c>
    </row>
    <row r="16" spans="1:9" ht="50.4" customHeight="1" x14ac:dyDescent="0.3">
      <c r="A16" s="19" t="s">
        <v>129</v>
      </c>
      <c r="B16" s="19" t="s">
        <v>15</v>
      </c>
      <c r="C16" s="20">
        <v>408000</v>
      </c>
    </row>
    <row r="17" spans="1:3" ht="68.25" hidden="1" customHeight="1" x14ac:dyDescent="0.3">
      <c r="A17" s="17" t="s">
        <v>14</v>
      </c>
      <c r="B17" s="19" t="s">
        <v>15</v>
      </c>
      <c r="C17" s="20"/>
    </row>
    <row r="18" spans="1:3" ht="104.25" hidden="1" customHeight="1" x14ac:dyDescent="0.3">
      <c r="A18" s="17" t="s">
        <v>16</v>
      </c>
      <c r="B18" s="19" t="s">
        <v>17</v>
      </c>
      <c r="C18" s="20"/>
    </row>
    <row r="19" spans="1:3" ht="102.75" hidden="1" customHeight="1" x14ac:dyDescent="0.3">
      <c r="A19" s="17" t="s">
        <v>18</v>
      </c>
      <c r="B19" s="19" t="s">
        <v>19</v>
      </c>
      <c r="C19" s="20"/>
    </row>
    <row r="20" spans="1:3" ht="96.75" hidden="1" customHeight="1" x14ac:dyDescent="0.3">
      <c r="A20" s="17" t="s">
        <v>20</v>
      </c>
      <c r="B20" s="19" t="s">
        <v>21</v>
      </c>
      <c r="C20" s="20"/>
    </row>
    <row r="21" spans="1:3" ht="81.599999999999994" customHeight="1" x14ac:dyDescent="0.3">
      <c r="A21" s="19" t="s">
        <v>130</v>
      </c>
      <c r="B21" s="19" t="s">
        <v>17</v>
      </c>
      <c r="C21" s="20">
        <v>2000</v>
      </c>
    </row>
    <row r="22" spans="1:3" ht="84" customHeight="1" x14ac:dyDescent="0.3">
      <c r="A22" s="19" t="s">
        <v>131</v>
      </c>
      <c r="B22" s="19" t="s">
        <v>19</v>
      </c>
      <c r="C22" s="20">
        <v>535000</v>
      </c>
    </row>
    <row r="23" spans="1:3" ht="78" x14ac:dyDescent="0.3">
      <c r="A23" s="19" t="s">
        <v>132</v>
      </c>
      <c r="B23" s="19" t="s">
        <v>21</v>
      </c>
      <c r="C23" s="20">
        <v>-52000</v>
      </c>
    </row>
    <row r="24" spans="1:3" ht="24" customHeight="1" x14ac:dyDescent="0.3">
      <c r="A24" s="17" t="s">
        <v>326</v>
      </c>
      <c r="B24" s="17" t="s">
        <v>327</v>
      </c>
      <c r="C24" s="18">
        <f>C25</f>
        <v>23000</v>
      </c>
    </row>
    <row r="25" spans="1:3" ht="24" customHeight="1" x14ac:dyDescent="0.3">
      <c r="A25" s="19" t="s">
        <v>328</v>
      </c>
      <c r="B25" s="19" t="s">
        <v>329</v>
      </c>
      <c r="C25" s="20">
        <v>23000</v>
      </c>
    </row>
    <row r="26" spans="1:3" ht="23.4" customHeight="1" x14ac:dyDescent="0.3">
      <c r="A26" s="17" t="s">
        <v>22</v>
      </c>
      <c r="B26" s="17" t="s">
        <v>23</v>
      </c>
      <c r="C26" s="18">
        <f>C27+C28</f>
        <v>3307000</v>
      </c>
    </row>
    <row r="27" spans="1:3" ht="72" customHeight="1" x14ac:dyDescent="0.3">
      <c r="A27" s="19" t="s">
        <v>24</v>
      </c>
      <c r="B27" s="19" t="s">
        <v>25</v>
      </c>
      <c r="C27" s="20">
        <v>1077000</v>
      </c>
    </row>
    <row r="28" spans="1:3" ht="15.6" x14ac:dyDescent="0.3">
      <c r="A28" s="21" t="s">
        <v>26</v>
      </c>
      <c r="B28" s="21" t="s">
        <v>27</v>
      </c>
      <c r="C28" s="18">
        <f>C29+C30</f>
        <v>2230000</v>
      </c>
    </row>
    <row r="29" spans="1:3" ht="49.2" customHeight="1" x14ac:dyDescent="0.3">
      <c r="A29" s="22" t="s">
        <v>28</v>
      </c>
      <c r="B29" s="19" t="s">
        <v>29</v>
      </c>
      <c r="C29" s="20">
        <f>1730000-300000</f>
        <v>1430000</v>
      </c>
    </row>
    <row r="30" spans="1:3" ht="65.400000000000006" customHeight="1" x14ac:dyDescent="0.3">
      <c r="A30" s="22" t="s">
        <v>30</v>
      </c>
      <c r="B30" s="22" t="s">
        <v>31</v>
      </c>
      <c r="C30" s="23">
        <v>800000</v>
      </c>
    </row>
    <row r="31" spans="1:3" ht="24" customHeight="1" x14ac:dyDescent="0.3">
      <c r="A31" s="24" t="s">
        <v>120</v>
      </c>
      <c r="B31" s="24" t="s">
        <v>32</v>
      </c>
      <c r="C31" s="25">
        <f>C32</f>
        <v>10000</v>
      </c>
    </row>
    <row r="32" spans="1:3" ht="113.4" customHeight="1" x14ac:dyDescent="0.3">
      <c r="A32" s="51" t="s">
        <v>128</v>
      </c>
      <c r="B32" s="52" t="s">
        <v>127</v>
      </c>
      <c r="C32" s="27">
        <v>10000</v>
      </c>
    </row>
    <row r="33" spans="1:3" ht="51" customHeight="1" x14ac:dyDescent="0.3">
      <c r="A33" s="28" t="s">
        <v>121</v>
      </c>
      <c r="B33" s="28" t="s">
        <v>33</v>
      </c>
      <c r="C33" s="29">
        <f>C34</f>
        <v>650000</v>
      </c>
    </row>
    <row r="34" spans="1:3" ht="112.8" customHeight="1" x14ac:dyDescent="0.3">
      <c r="A34" s="30" t="s">
        <v>34</v>
      </c>
      <c r="B34" s="30" t="s">
        <v>35</v>
      </c>
      <c r="C34" s="31">
        <v>650000</v>
      </c>
    </row>
    <row r="35" spans="1:3" ht="41.4" customHeight="1" x14ac:dyDescent="0.3">
      <c r="A35" s="28" t="s">
        <v>332</v>
      </c>
      <c r="B35" s="28" t="s">
        <v>331</v>
      </c>
      <c r="C35" s="29">
        <f>C36</f>
        <v>23300</v>
      </c>
    </row>
    <row r="36" spans="1:3" ht="142.80000000000001" customHeight="1" x14ac:dyDescent="0.3">
      <c r="A36" s="30" t="s">
        <v>333</v>
      </c>
      <c r="B36" s="30" t="s">
        <v>330</v>
      </c>
      <c r="C36" s="31">
        <v>23300</v>
      </c>
    </row>
    <row r="37" spans="1:3" ht="28.2" customHeight="1" x14ac:dyDescent="0.3">
      <c r="A37" s="17" t="s">
        <v>36</v>
      </c>
      <c r="B37" s="17" t="s">
        <v>37</v>
      </c>
      <c r="C37" s="18">
        <f>C38</f>
        <v>12404783</v>
      </c>
    </row>
    <row r="38" spans="1:3" ht="46.8" x14ac:dyDescent="0.3">
      <c r="A38" s="24" t="s">
        <v>122</v>
      </c>
      <c r="B38" s="24" t="s">
        <v>38</v>
      </c>
      <c r="C38" s="25">
        <f>SUM(C39:C45)</f>
        <v>12404783</v>
      </c>
    </row>
    <row r="39" spans="1:3" ht="36.6" customHeight="1" x14ac:dyDescent="0.3">
      <c r="A39" s="53" t="s">
        <v>119</v>
      </c>
      <c r="B39" s="26" t="s">
        <v>39</v>
      </c>
      <c r="C39" s="27">
        <f>6711000+22000</f>
        <v>6733000</v>
      </c>
    </row>
    <row r="40" spans="1:3" ht="66.599999999999994" customHeight="1" x14ac:dyDescent="0.3">
      <c r="A40" s="53" t="s">
        <v>117</v>
      </c>
      <c r="B40" s="26" t="s">
        <v>116</v>
      </c>
      <c r="C40" s="27">
        <v>238636</v>
      </c>
    </row>
    <row r="41" spans="1:3" ht="93.6" x14ac:dyDescent="0.3">
      <c r="A41" s="53" t="s">
        <v>118</v>
      </c>
      <c r="B41" s="26" t="s">
        <v>3</v>
      </c>
      <c r="C41" s="50">
        <v>300000</v>
      </c>
    </row>
    <row r="42" spans="1:3" ht="160.80000000000001" customHeight="1" x14ac:dyDescent="0.3">
      <c r="A42" s="53" t="s">
        <v>292</v>
      </c>
      <c r="B42" s="26" t="s">
        <v>293</v>
      </c>
      <c r="C42" s="27">
        <v>3100893</v>
      </c>
    </row>
    <row r="43" spans="1:3" ht="118.8" customHeight="1" x14ac:dyDescent="0.3">
      <c r="A43" s="53" t="s">
        <v>294</v>
      </c>
      <c r="B43" s="26" t="s">
        <v>295</v>
      </c>
      <c r="C43" s="27">
        <v>122741</v>
      </c>
    </row>
    <row r="44" spans="1:3" ht="46.8" x14ac:dyDescent="0.3">
      <c r="A44" s="53" t="s">
        <v>296</v>
      </c>
      <c r="B44" s="26" t="s">
        <v>297</v>
      </c>
      <c r="C44" s="50">
        <f>252467+177058</f>
        <v>429525</v>
      </c>
    </row>
    <row r="45" spans="1:3" ht="93.6" x14ac:dyDescent="0.3">
      <c r="A45" s="53" t="s">
        <v>298</v>
      </c>
      <c r="B45" s="26" t="s">
        <v>299</v>
      </c>
      <c r="C45" s="50">
        <v>1479988</v>
      </c>
    </row>
    <row r="46" spans="1:3" ht="15.6" x14ac:dyDescent="0.3">
      <c r="A46" s="149" t="s">
        <v>40</v>
      </c>
      <c r="B46" s="149"/>
      <c r="C46" s="32">
        <f>C12+C37</f>
        <v>17611083</v>
      </c>
    </row>
  </sheetData>
  <sheetProtection selectLockedCells="1" selectUnlockedCells="1"/>
  <mergeCells count="10">
    <mergeCell ref="A46:B46"/>
    <mergeCell ref="A9:A10"/>
    <mergeCell ref="B9:B10"/>
    <mergeCell ref="C9:C10"/>
    <mergeCell ref="A1:C1"/>
    <mergeCell ref="A2:C2"/>
    <mergeCell ref="A3:C3"/>
    <mergeCell ref="A4:C4"/>
    <mergeCell ref="A6:C6"/>
    <mergeCell ref="A7:C7"/>
  </mergeCells>
  <pageMargins left="0.74803149606299213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view="pageBreakPreview" zoomScaleNormal="75" zoomScaleSheetLayoutView="100" workbookViewId="0">
      <selection activeCell="A4" sqref="A4:C4"/>
    </sheetView>
  </sheetViews>
  <sheetFormatPr defaultRowHeight="13.2" x14ac:dyDescent="0.25"/>
  <cols>
    <col min="1" max="1" width="8.44140625" customWidth="1"/>
    <col min="2" max="2" width="67.5546875" customWidth="1"/>
    <col min="3" max="3" width="17.109375" customWidth="1"/>
  </cols>
  <sheetData>
    <row r="1" spans="1:5" ht="15.6" customHeight="1" x14ac:dyDescent="0.3">
      <c r="B1" s="54"/>
      <c r="C1" s="54" t="s">
        <v>133</v>
      </c>
    </row>
    <row r="2" spans="1:5" ht="15.6" customHeight="1" x14ac:dyDescent="0.3">
      <c r="B2" s="54"/>
      <c r="C2" s="54" t="s">
        <v>105</v>
      </c>
    </row>
    <row r="3" spans="1:5" ht="15.6" customHeight="1" x14ac:dyDescent="0.3">
      <c r="B3" s="54"/>
      <c r="C3" s="54" t="s">
        <v>0</v>
      </c>
    </row>
    <row r="4" spans="1:5" ht="15.6" customHeight="1" x14ac:dyDescent="0.3">
      <c r="A4" s="151" t="s">
        <v>341</v>
      </c>
      <c r="B4" s="151"/>
      <c r="C4" s="151"/>
    </row>
    <row r="5" spans="1:5" ht="15" customHeight="1" x14ac:dyDescent="0.3">
      <c r="A5" s="10"/>
      <c r="B5" s="10"/>
      <c r="C5" s="10"/>
      <c r="D5" s="11"/>
      <c r="E5" s="11"/>
    </row>
    <row r="6" spans="1:5" ht="15.6" x14ac:dyDescent="0.3">
      <c r="A6" s="1"/>
      <c r="B6" s="14"/>
      <c r="C6" s="14"/>
    </row>
    <row r="7" spans="1:5" ht="58.5" customHeight="1" x14ac:dyDescent="0.25">
      <c r="A7" s="155" t="s">
        <v>139</v>
      </c>
      <c r="B7" s="155"/>
      <c r="C7" s="155"/>
    </row>
    <row r="8" spans="1:5" ht="18.600000000000001" customHeight="1" x14ac:dyDescent="0.25">
      <c r="A8" s="33"/>
      <c r="B8" s="33"/>
      <c r="C8" s="7" t="s">
        <v>4</v>
      </c>
    </row>
    <row r="9" spans="1:5" ht="29.4" customHeight="1" x14ac:dyDescent="0.25">
      <c r="A9" s="34" t="s">
        <v>41</v>
      </c>
      <c r="B9" s="34" t="s">
        <v>1</v>
      </c>
      <c r="C9" s="34" t="s">
        <v>137</v>
      </c>
    </row>
    <row r="10" spans="1:5" ht="15.6" x14ac:dyDescent="0.25">
      <c r="A10" s="35" t="s">
        <v>42</v>
      </c>
      <c r="B10" s="35" t="s">
        <v>43</v>
      </c>
      <c r="C10" s="36">
        <f>SUM(C11:C16)</f>
        <v>5585788</v>
      </c>
    </row>
    <row r="11" spans="1:5" ht="31.2" x14ac:dyDescent="0.25">
      <c r="A11" s="12" t="s">
        <v>44</v>
      </c>
      <c r="B11" s="12" t="s">
        <v>45</v>
      </c>
      <c r="C11" s="37">
        <v>872340</v>
      </c>
    </row>
    <row r="12" spans="1:5" ht="46.8" x14ac:dyDescent="0.25">
      <c r="A12" s="12" t="s">
        <v>111</v>
      </c>
      <c r="B12" s="40" t="s">
        <v>110</v>
      </c>
      <c r="C12" s="37">
        <f>66000-36000</f>
        <v>30000</v>
      </c>
    </row>
    <row r="13" spans="1:5" ht="46.8" x14ac:dyDescent="0.25">
      <c r="A13" s="12" t="s">
        <v>46</v>
      </c>
      <c r="B13" s="12" t="s">
        <v>47</v>
      </c>
      <c r="C13" s="37">
        <f>3334435.53-3000-0.53</f>
        <v>3331435</v>
      </c>
    </row>
    <row r="14" spans="1:5" ht="31.2" x14ac:dyDescent="0.25">
      <c r="A14" s="12" t="s">
        <v>48</v>
      </c>
      <c r="B14" s="12" t="s">
        <v>49</v>
      </c>
      <c r="C14" s="37">
        <v>127680</v>
      </c>
    </row>
    <row r="15" spans="1:5" ht="15.6" x14ac:dyDescent="0.25">
      <c r="A15" s="12" t="s">
        <v>50</v>
      </c>
      <c r="B15" s="12" t="s">
        <v>51</v>
      </c>
      <c r="C15" s="37">
        <v>20000</v>
      </c>
    </row>
    <row r="16" spans="1:5" ht="15.6" x14ac:dyDescent="0.25">
      <c r="A16" s="12" t="s">
        <v>52</v>
      </c>
      <c r="B16" s="12" t="s">
        <v>53</v>
      </c>
      <c r="C16" s="37">
        <f>1081533+96300+26500</f>
        <v>1204333</v>
      </c>
    </row>
    <row r="17" spans="1:3" ht="17.399999999999999" customHeight="1" x14ac:dyDescent="0.25">
      <c r="A17" s="35" t="s">
        <v>54</v>
      </c>
      <c r="B17" s="35" t="s">
        <v>55</v>
      </c>
      <c r="C17" s="36">
        <f>C18</f>
        <v>238636</v>
      </c>
    </row>
    <row r="18" spans="1:3" ht="15.6" x14ac:dyDescent="0.25">
      <c r="A18" s="12" t="s">
        <v>56</v>
      </c>
      <c r="B18" s="12" t="s">
        <v>57</v>
      </c>
      <c r="C18" s="37">
        <v>238636</v>
      </c>
    </row>
    <row r="19" spans="1:3" ht="24" customHeight="1" x14ac:dyDescent="0.25">
      <c r="A19" s="35" t="s">
        <v>58</v>
      </c>
      <c r="B19" s="35" t="s">
        <v>59</v>
      </c>
      <c r="C19" s="36">
        <f>C20</f>
        <v>150000</v>
      </c>
    </row>
    <row r="20" spans="1:3" ht="31.2" x14ac:dyDescent="0.25">
      <c r="A20" s="12" t="s">
        <v>142</v>
      </c>
      <c r="B20" s="38" t="s">
        <v>143</v>
      </c>
      <c r="C20" s="37">
        <f>210000-60000</f>
        <v>150000</v>
      </c>
    </row>
    <row r="21" spans="1:3" ht="15.6" x14ac:dyDescent="0.25">
      <c r="A21" s="35" t="s">
        <v>60</v>
      </c>
      <c r="B21" s="39" t="s">
        <v>61</v>
      </c>
      <c r="C21" s="36">
        <f>C22+C23</f>
        <v>2862904.08</v>
      </c>
    </row>
    <row r="22" spans="1:3" ht="15.6" x14ac:dyDescent="0.25">
      <c r="A22" s="12" t="s">
        <v>62</v>
      </c>
      <c r="B22" s="38" t="s">
        <v>63</v>
      </c>
      <c r="C22" s="37">
        <f>2729904.08+100000</f>
        <v>2829904.08</v>
      </c>
    </row>
    <row r="23" spans="1:3" ht="15.6" x14ac:dyDescent="0.25">
      <c r="A23" s="12" t="s">
        <v>318</v>
      </c>
      <c r="B23" s="38" t="s">
        <v>319</v>
      </c>
      <c r="C23" s="37">
        <v>33000</v>
      </c>
    </row>
    <row r="24" spans="1:3" ht="15.6" x14ac:dyDescent="0.25">
      <c r="A24" s="35" t="s">
        <v>64</v>
      </c>
      <c r="B24" s="35" t="s">
        <v>65</v>
      </c>
      <c r="C24" s="36">
        <f>C25+C26+C27+C28</f>
        <v>7493179</v>
      </c>
    </row>
    <row r="25" spans="1:3" ht="15.6" x14ac:dyDescent="0.25">
      <c r="A25" s="12" t="s">
        <v>66</v>
      </c>
      <c r="B25" s="12" t="s">
        <v>67</v>
      </c>
      <c r="C25" s="37">
        <f>3634634+50000</f>
        <v>3684634</v>
      </c>
    </row>
    <row r="26" spans="1:3" ht="15.6" x14ac:dyDescent="0.25">
      <c r="A26" s="12" t="s">
        <v>68</v>
      </c>
      <c r="B26" s="12" t="s">
        <v>69</v>
      </c>
      <c r="C26" s="37">
        <v>6000</v>
      </c>
    </row>
    <row r="27" spans="1:3" ht="15.6" x14ac:dyDescent="0.25">
      <c r="A27" s="12" t="s">
        <v>70</v>
      </c>
      <c r="B27" s="12" t="s">
        <v>71</v>
      </c>
      <c r="C27" s="37">
        <f>3307000+494533-494533</f>
        <v>3307000</v>
      </c>
    </row>
    <row r="28" spans="1:3" ht="15.6" x14ac:dyDescent="0.25">
      <c r="A28" s="12" t="s">
        <v>72</v>
      </c>
      <c r="B28" s="12" t="s">
        <v>73</v>
      </c>
      <c r="C28" s="37">
        <f>495544.47+0.53</f>
        <v>495545</v>
      </c>
    </row>
    <row r="29" spans="1:3" ht="15.6" x14ac:dyDescent="0.25">
      <c r="A29" s="35" t="s">
        <v>74</v>
      </c>
      <c r="B29" s="35" t="s">
        <v>75</v>
      </c>
      <c r="C29" s="36">
        <f>C31+C30</f>
        <v>140000</v>
      </c>
    </row>
    <row r="30" spans="1:3" ht="31.2" x14ac:dyDescent="0.25">
      <c r="A30" s="12" t="s">
        <v>125</v>
      </c>
      <c r="B30" s="12" t="s">
        <v>126</v>
      </c>
      <c r="C30" s="37">
        <v>20000</v>
      </c>
    </row>
    <row r="31" spans="1:3" ht="15.6" x14ac:dyDescent="0.25">
      <c r="A31" s="12" t="s">
        <v>76</v>
      </c>
      <c r="B31" s="12" t="s">
        <v>77</v>
      </c>
      <c r="C31" s="37">
        <v>120000</v>
      </c>
    </row>
    <row r="32" spans="1:3" ht="15.6" x14ac:dyDescent="0.25">
      <c r="A32" s="35" t="s">
        <v>78</v>
      </c>
      <c r="B32" s="35" t="s">
        <v>79</v>
      </c>
      <c r="C32" s="36">
        <f>C33</f>
        <v>398398.53</v>
      </c>
    </row>
    <row r="33" spans="1:3" ht="15.6" x14ac:dyDescent="0.25">
      <c r="A33" s="12" t="s">
        <v>80</v>
      </c>
      <c r="B33" s="12" t="s">
        <v>81</v>
      </c>
      <c r="C33" s="37">
        <f>330000+36000+32398.53</f>
        <v>398398.53</v>
      </c>
    </row>
    <row r="34" spans="1:3" ht="15.6" x14ac:dyDescent="0.25">
      <c r="A34" s="35" t="s">
        <v>106</v>
      </c>
      <c r="B34" s="35" t="s">
        <v>107</v>
      </c>
      <c r="C34" s="36">
        <f>C36+C35</f>
        <v>754998</v>
      </c>
    </row>
    <row r="35" spans="1:3" ht="15.6" x14ac:dyDescent="0.25">
      <c r="A35" s="12" t="s">
        <v>123</v>
      </c>
      <c r="B35" s="12" t="s">
        <v>124</v>
      </c>
      <c r="C35" s="37">
        <f>66000-16500</f>
        <v>49500</v>
      </c>
    </row>
    <row r="36" spans="1:3" ht="15.6" x14ac:dyDescent="0.25">
      <c r="A36" s="12" t="s">
        <v>108</v>
      </c>
      <c r="B36" s="12" t="s">
        <v>109</v>
      </c>
      <c r="C36" s="37">
        <f>560838.53+177058-32398.53</f>
        <v>705498</v>
      </c>
    </row>
    <row r="37" spans="1:3" ht="18" customHeight="1" x14ac:dyDescent="0.25">
      <c r="A37" s="35" t="s">
        <v>82</v>
      </c>
      <c r="B37" s="35" t="s">
        <v>83</v>
      </c>
      <c r="C37" s="36">
        <f>C38</f>
        <v>100000</v>
      </c>
    </row>
    <row r="38" spans="1:3" ht="15.6" x14ac:dyDescent="0.25">
      <c r="A38" s="12" t="s">
        <v>84</v>
      </c>
      <c r="B38" s="12" t="s">
        <v>85</v>
      </c>
      <c r="C38" s="37">
        <v>100000</v>
      </c>
    </row>
    <row r="39" spans="1:3" ht="15.6" x14ac:dyDescent="0.25">
      <c r="A39" s="154" t="s">
        <v>86</v>
      </c>
      <c r="B39" s="154"/>
      <c r="C39" s="36">
        <f>C10+C17+C19+C21+C24+C29+C32+C37+C34</f>
        <v>17723903.609999999</v>
      </c>
    </row>
    <row r="40" spans="1:3" ht="13.8" x14ac:dyDescent="0.25">
      <c r="A40" s="2"/>
    </row>
    <row r="41" spans="1:3" ht="13.8" x14ac:dyDescent="0.25">
      <c r="A41" s="2"/>
    </row>
  </sheetData>
  <sheetProtection selectLockedCells="1" selectUnlockedCells="1"/>
  <mergeCells count="3">
    <mergeCell ref="A39:B39"/>
    <mergeCell ref="A7:C7"/>
    <mergeCell ref="A4:C4"/>
  </mergeCells>
  <pageMargins left="0.74803149606299213" right="0.27559055118110237" top="0.39370078740157483" bottom="0.47244094488188981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view="pageBreakPreview" zoomScale="80" zoomScaleNormal="75" zoomScaleSheetLayoutView="80" workbookViewId="0">
      <selection activeCell="D4" sqref="D4:F4"/>
    </sheetView>
  </sheetViews>
  <sheetFormatPr defaultColWidth="8.6640625" defaultRowHeight="15.6" x14ac:dyDescent="0.3"/>
  <cols>
    <col min="1" max="1" width="46.109375" style="58" customWidth="1"/>
    <col min="2" max="2" width="6.6640625" style="58" customWidth="1"/>
    <col min="3" max="3" width="6.109375" style="58" customWidth="1"/>
    <col min="4" max="4" width="14.109375" style="58" customWidth="1"/>
    <col min="5" max="5" width="7.33203125" style="58" customWidth="1"/>
    <col min="6" max="6" width="14.88671875" style="58" customWidth="1"/>
    <col min="7" max="7" width="12.88671875" style="58" customWidth="1"/>
    <col min="8" max="8" width="8.6640625" style="58"/>
    <col min="9" max="9" width="12.88671875" style="58" customWidth="1"/>
    <col min="10" max="16384" width="8.6640625" style="58"/>
  </cols>
  <sheetData>
    <row r="1" spans="1:7" customFormat="1" ht="15.6" customHeight="1" x14ac:dyDescent="0.3">
      <c r="A1" s="151" t="s">
        <v>144</v>
      </c>
      <c r="B1" s="151"/>
      <c r="C1" s="151"/>
      <c r="D1" s="151"/>
      <c r="E1" s="151"/>
      <c r="F1" s="151"/>
    </row>
    <row r="2" spans="1:7" customFormat="1" ht="15.6" customHeight="1" x14ac:dyDescent="0.3">
      <c r="A2" s="57"/>
      <c r="B2" s="56"/>
      <c r="C2" s="151" t="s">
        <v>105</v>
      </c>
      <c r="D2" s="151"/>
      <c r="E2" s="151"/>
      <c r="F2" s="151"/>
    </row>
    <row r="3" spans="1:7" customFormat="1" ht="15.6" customHeight="1" x14ac:dyDescent="0.3">
      <c r="A3" s="57"/>
      <c r="B3" s="151" t="s">
        <v>0</v>
      </c>
      <c r="C3" s="151"/>
      <c r="D3" s="151"/>
      <c r="E3" s="151"/>
      <c r="F3" s="151"/>
    </row>
    <row r="4" spans="1:7" customFormat="1" ht="15.6" customHeight="1" x14ac:dyDescent="0.3">
      <c r="A4" s="151"/>
      <c r="B4" s="151"/>
      <c r="C4" s="151"/>
      <c r="D4" s="151" t="s">
        <v>341</v>
      </c>
      <c r="E4" s="151"/>
      <c r="F4" s="151"/>
    </row>
    <row r="5" spans="1:7" ht="15" customHeight="1" x14ac:dyDescent="0.3">
      <c r="A5" s="151"/>
      <c r="B5" s="151"/>
      <c r="C5" s="151"/>
      <c r="D5" s="151"/>
      <c r="E5" s="151"/>
      <c r="F5" s="151"/>
    </row>
    <row r="6" spans="1:7" ht="18.600000000000001" customHeight="1" x14ac:dyDescent="0.3">
      <c r="A6" s="151"/>
      <c r="B6" s="151"/>
      <c r="C6" s="151"/>
      <c r="D6" s="151"/>
      <c r="E6" s="151"/>
      <c r="F6" s="151"/>
    </row>
    <row r="7" spans="1:7" ht="63" customHeight="1" x14ac:dyDescent="0.3">
      <c r="A7" s="156" t="s">
        <v>145</v>
      </c>
      <c r="B7" s="156"/>
      <c r="C7" s="156"/>
      <c r="D7" s="156"/>
      <c r="E7" s="156"/>
      <c r="F7" s="156"/>
      <c r="G7" s="59"/>
    </row>
    <row r="8" spans="1:7" x14ac:dyDescent="0.3">
      <c r="A8" s="8"/>
      <c r="F8" s="60" t="s">
        <v>4</v>
      </c>
    </row>
    <row r="9" spans="1:7" ht="28.8" customHeight="1" x14ac:dyDescent="0.3">
      <c r="A9" s="55" t="s">
        <v>1</v>
      </c>
      <c r="B9" s="34" t="s">
        <v>146</v>
      </c>
      <c r="C9" s="34" t="s">
        <v>147</v>
      </c>
      <c r="D9" s="34" t="s">
        <v>148</v>
      </c>
      <c r="E9" s="61" t="s">
        <v>149</v>
      </c>
      <c r="F9" s="62" t="s">
        <v>137</v>
      </c>
    </row>
    <row r="10" spans="1:7" x14ac:dyDescent="0.3">
      <c r="A10" s="16">
        <v>1</v>
      </c>
      <c r="B10" s="16">
        <v>2</v>
      </c>
      <c r="C10" s="16">
        <v>3</v>
      </c>
      <c r="D10" s="16">
        <v>4</v>
      </c>
      <c r="E10" s="16">
        <v>5</v>
      </c>
      <c r="F10" s="16">
        <v>6</v>
      </c>
    </row>
    <row r="11" spans="1:7" x14ac:dyDescent="0.3">
      <c r="A11" s="63" t="s">
        <v>43</v>
      </c>
      <c r="B11" s="64" t="s">
        <v>150</v>
      </c>
      <c r="C11" s="64"/>
      <c r="D11" s="64"/>
      <c r="E11" s="64"/>
      <c r="F11" s="65">
        <f>F14+F18+F21+F32+F37+F41</f>
        <v>5585788</v>
      </c>
      <c r="G11" s="66"/>
    </row>
    <row r="12" spans="1:7" ht="31.2" x14ac:dyDescent="0.3">
      <c r="A12" s="63" t="s">
        <v>151</v>
      </c>
      <c r="B12" s="64"/>
      <c r="C12" s="64"/>
      <c r="D12" s="64" t="s">
        <v>152</v>
      </c>
      <c r="E12" s="64"/>
      <c r="F12" s="65">
        <f>F13+F38</f>
        <v>4374455</v>
      </c>
      <c r="G12" s="66"/>
    </row>
    <row r="13" spans="1:7" ht="31.2" x14ac:dyDescent="0.3">
      <c r="A13" s="40" t="s">
        <v>153</v>
      </c>
      <c r="B13" s="67"/>
      <c r="C13" s="67"/>
      <c r="D13" s="67" t="s">
        <v>154</v>
      </c>
      <c r="E13" s="67"/>
      <c r="F13" s="68">
        <f>F15+F19+F22+F33+F35</f>
        <v>4354455</v>
      </c>
      <c r="G13" s="66"/>
    </row>
    <row r="14" spans="1:7" ht="46.8" x14ac:dyDescent="0.3">
      <c r="A14" s="63" t="s">
        <v>155</v>
      </c>
      <c r="B14" s="64"/>
      <c r="C14" s="64" t="s">
        <v>156</v>
      </c>
      <c r="D14" s="64"/>
      <c r="E14" s="64"/>
      <c r="F14" s="65">
        <f>F15</f>
        <v>872340</v>
      </c>
    </row>
    <row r="15" spans="1:7" ht="31.2" x14ac:dyDescent="0.3">
      <c r="A15" s="40" t="s">
        <v>157</v>
      </c>
      <c r="B15" s="67"/>
      <c r="C15" s="67"/>
      <c r="D15" s="67" t="s">
        <v>158</v>
      </c>
      <c r="E15" s="69"/>
      <c r="F15" s="68">
        <f>F16+F17</f>
        <v>872340</v>
      </c>
    </row>
    <row r="16" spans="1:7" ht="31.2" x14ac:dyDescent="0.3">
      <c r="A16" s="40" t="s">
        <v>159</v>
      </c>
      <c r="B16" s="67"/>
      <c r="C16" s="67"/>
      <c r="D16" s="67"/>
      <c r="E16" s="67" t="s">
        <v>160</v>
      </c>
      <c r="F16" s="68">
        <v>670000</v>
      </c>
    </row>
    <row r="17" spans="1:6" ht="62.4" x14ac:dyDescent="0.3">
      <c r="A17" s="40" t="s">
        <v>161</v>
      </c>
      <c r="B17" s="67"/>
      <c r="C17" s="67"/>
      <c r="D17" s="67"/>
      <c r="E17" s="67" t="s">
        <v>162</v>
      </c>
      <c r="F17" s="68">
        <v>202340</v>
      </c>
    </row>
    <row r="18" spans="1:6" ht="78" x14ac:dyDescent="0.3">
      <c r="A18" s="63" t="s">
        <v>110</v>
      </c>
      <c r="B18" s="67"/>
      <c r="C18" s="64" t="s">
        <v>163</v>
      </c>
      <c r="D18" s="67"/>
      <c r="E18" s="67"/>
      <c r="F18" s="65">
        <f>F19</f>
        <v>30000</v>
      </c>
    </row>
    <row r="19" spans="1:6" ht="46.8" x14ac:dyDescent="0.3">
      <c r="A19" s="40" t="s">
        <v>164</v>
      </c>
      <c r="B19" s="67"/>
      <c r="C19" s="67"/>
      <c r="D19" s="67" t="s">
        <v>165</v>
      </c>
      <c r="E19" s="67"/>
      <c r="F19" s="68">
        <f>F20</f>
        <v>30000</v>
      </c>
    </row>
    <row r="20" spans="1:6" ht="78" x14ac:dyDescent="0.3">
      <c r="A20" s="40" t="s">
        <v>166</v>
      </c>
      <c r="B20" s="67"/>
      <c r="C20" s="67"/>
      <c r="D20" s="67"/>
      <c r="E20" s="67" t="s">
        <v>167</v>
      </c>
      <c r="F20" s="68">
        <f>66000-36000</f>
        <v>30000</v>
      </c>
    </row>
    <row r="21" spans="1:6" ht="62.4" x14ac:dyDescent="0.3">
      <c r="A21" s="63" t="s">
        <v>168</v>
      </c>
      <c r="B21" s="64"/>
      <c r="C21" s="64" t="s">
        <v>169</v>
      </c>
      <c r="D21" s="64"/>
      <c r="E21" s="64"/>
      <c r="F21" s="65">
        <f>F22+F30</f>
        <v>3331435</v>
      </c>
    </row>
    <row r="22" spans="1:6" ht="31.2" x14ac:dyDescent="0.3">
      <c r="A22" s="40" t="s">
        <v>170</v>
      </c>
      <c r="B22" s="64"/>
      <c r="C22" s="67"/>
      <c r="D22" s="67" t="s">
        <v>171</v>
      </c>
      <c r="E22" s="69"/>
      <c r="F22" s="68">
        <f>F23+F24+F25+F26+F27+F28+F29</f>
        <v>3324435</v>
      </c>
    </row>
    <row r="23" spans="1:6" ht="46.8" x14ac:dyDescent="0.3">
      <c r="A23" s="40" t="s">
        <v>172</v>
      </c>
      <c r="B23" s="67"/>
      <c r="C23" s="67"/>
      <c r="D23" s="70"/>
      <c r="E23" s="67">
        <v>121</v>
      </c>
      <c r="F23" s="68">
        <v>2450000</v>
      </c>
    </row>
    <row r="24" spans="1:6" ht="46.8" x14ac:dyDescent="0.3">
      <c r="A24" s="40" t="s">
        <v>173</v>
      </c>
      <c r="B24" s="67"/>
      <c r="C24" s="67"/>
      <c r="D24" s="70"/>
      <c r="E24" s="67" t="s">
        <v>174</v>
      </c>
      <c r="F24" s="68">
        <v>5000</v>
      </c>
    </row>
    <row r="25" spans="1:6" ht="62.4" x14ac:dyDescent="0.3">
      <c r="A25" s="40" t="s">
        <v>161</v>
      </c>
      <c r="B25" s="67"/>
      <c r="C25" s="67"/>
      <c r="D25" s="70"/>
      <c r="E25" s="67" t="s">
        <v>162</v>
      </c>
      <c r="F25" s="68">
        <v>740000</v>
      </c>
    </row>
    <row r="26" spans="1:6" x14ac:dyDescent="0.3">
      <c r="A26" s="40" t="s">
        <v>175</v>
      </c>
      <c r="B26" s="67"/>
      <c r="C26" s="67"/>
      <c r="D26" s="70"/>
      <c r="E26" s="67">
        <v>244</v>
      </c>
      <c r="F26" s="68">
        <f>119435-22000-7000</f>
        <v>90435</v>
      </c>
    </row>
    <row r="27" spans="1:6" ht="31.2" x14ac:dyDescent="0.3">
      <c r="A27" s="40" t="s">
        <v>176</v>
      </c>
      <c r="B27" s="67"/>
      <c r="C27" s="67"/>
      <c r="D27" s="70"/>
      <c r="E27" s="67">
        <v>851</v>
      </c>
      <c r="F27" s="68">
        <v>5000</v>
      </c>
    </row>
    <row r="28" spans="1:6" ht="31.2" x14ac:dyDescent="0.3">
      <c r="A28" s="40" t="s">
        <v>177</v>
      </c>
      <c r="B28" s="67"/>
      <c r="C28" s="67"/>
      <c r="D28" s="70"/>
      <c r="E28" s="71">
        <v>852</v>
      </c>
      <c r="F28" s="72">
        <v>10000</v>
      </c>
    </row>
    <row r="29" spans="1:6" x14ac:dyDescent="0.3">
      <c r="A29" s="82" t="s">
        <v>178</v>
      </c>
      <c r="B29" s="71"/>
      <c r="C29" s="71"/>
      <c r="D29" s="133"/>
      <c r="E29" s="105" t="s">
        <v>179</v>
      </c>
      <c r="F29" s="106">
        <v>24000</v>
      </c>
    </row>
    <row r="30" spans="1:6" ht="78" x14ac:dyDescent="0.3">
      <c r="A30" s="80" t="s">
        <v>314</v>
      </c>
      <c r="B30" s="73"/>
      <c r="C30" s="73"/>
      <c r="D30" s="91" t="s">
        <v>315</v>
      </c>
      <c r="E30" s="73"/>
      <c r="F30" s="74">
        <f>F31</f>
        <v>7000</v>
      </c>
    </row>
    <row r="31" spans="1:6" x14ac:dyDescent="0.3">
      <c r="A31" s="40" t="s">
        <v>183</v>
      </c>
      <c r="B31" s="73"/>
      <c r="C31" s="73"/>
      <c r="D31" s="91"/>
      <c r="E31" s="73" t="s">
        <v>184</v>
      </c>
      <c r="F31" s="74">
        <v>7000</v>
      </c>
    </row>
    <row r="32" spans="1:6" ht="46.8" x14ac:dyDescent="0.3">
      <c r="A32" s="110" t="s">
        <v>49</v>
      </c>
      <c r="B32" s="75"/>
      <c r="C32" s="75" t="s">
        <v>180</v>
      </c>
      <c r="D32" s="75"/>
      <c r="E32" s="75"/>
      <c r="F32" s="76">
        <f>F33+F35</f>
        <v>127680</v>
      </c>
    </row>
    <row r="33" spans="1:6" ht="46.8" x14ac:dyDescent="0.3">
      <c r="A33" s="40" t="s">
        <v>181</v>
      </c>
      <c r="B33" s="67"/>
      <c r="C33" s="67"/>
      <c r="D33" s="67" t="s">
        <v>182</v>
      </c>
      <c r="E33" s="69"/>
      <c r="F33" s="68">
        <f>F34</f>
        <v>87680</v>
      </c>
    </row>
    <row r="34" spans="1:6" x14ac:dyDescent="0.3">
      <c r="A34" s="40" t="s">
        <v>183</v>
      </c>
      <c r="B34" s="64"/>
      <c r="C34" s="64"/>
      <c r="D34" s="67"/>
      <c r="E34" s="67" t="s">
        <v>184</v>
      </c>
      <c r="F34" s="68">
        <v>87680</v>
      </c>
    </row>
    <row r="35" spans="1:6" ht="62.4" x14ac:dyDescent="0.3">
      <c r="A35" s="40" t="s">
        <v>185</v>
      </c>
      <c r="B35" s="64"/>
      <c r="C35" s="64"/>
      <c r="D35" s="67" t="s">
        <v>186</v>
      </c>
      <c r="E35" s="69"/>
      <c r="F35" s="68">
        <f>F36</f>
        <v>40000</v>
      </c>
    </row>
    <row r="36" spans="1:6" x14ac:dyDescent="0.3">
      <c r="A36" s="40" t="s">
        <v>183</v>
      </c>
      <c r="B36" s="64"/>
      <c r="C36" s="64"/>
      <c r="D36" s="67"/>
      <c r="E36" s="67" t="s">
        <v>184</v>
      </c>
      <c r="F36" s="68">
        <v>40000</v>
      </c>
    </row>
    <row r="37" spans="1:6" x14ac:dyDescent="0.3">
      <c r="A37" s="63" t="s">
        <v>51</v>
      </c>
      <c r="B37" s="64"/>
      <c r="C37" s="64" t="s">
        <v>187</v>
      </c>
      <c r="D37" s="67"/>
      <c r="E37" s="67"/>
      <c r="F37" s="65">
        <f>F39</f>
        <v>20000</v>
      </c>
    </row>
    <row r="38" spans="1:6" ht="78" x14ac:dyDescent="0.3">
      <c r="A38" s="63" t="s">
        <v>305</v>
      </c>
      <c r="B38" s="64"/>
      <c r="C38" s="64"/>
      <c r="D38" s="77" t="s">
        <v>188</v>
      </c>
      <c r="E38" s="67"/>
      <c r="F38" s="65">
        <f>F39</f>
        <v>20000</v>
      </c>
    </row>
    <row r="39" spans="1:6" x14ac:dyDescent="0.3">
      <c r="A39" s="40" t="s">
        <v>189</v>
      </c>
      <c r="B39" s="64"/>
      <c r="C39" s="64"/>
      <c r="D39" s="67" t="s">
        <v>190</v>
      </c>
      <c r="E39" s="67"/>
      <c r="F39" s="68">
        <f>F40</f>
        <v>20000</v>
      </c>
    </row>
    <row r="40" spans="1:6" x14ac:dyDescent="0.3">
      <c r="A40" s="40" t="s">
        <v>191</v>
      </c>
      <c r="B40" s="64"/>
      <c r="C40" s="64"/>
      <c r="D40" s="67"/>
      <c r="E40" s="67" t="s">
        <v>192</v>
      </c>
      <c r="F40" s="68">
        <v>20000</v>
      </c>
    </row>
    <row r="41" spans="1:6" x14ac:dyDescent="0.3">
      <c r="A41" s="63" t="s">
        <v>193</v>
      </c>
      <c r="B41" s="67"/>
      <c r="C41" s="64">
        <v>13</v>
      </c>
      <c r="D41" s="67"/>
      <c r="E41" s="64"/>
      <c r="F41" s="65">
        <f>F42+F49</f>
        <v>1204333</v>
      </c>
    </row>
    <row r="42" spans="1:6" ht="62.4" x14ac:dyDescent="0.3">
      <c r="A42" s="78" t="s">
        <v>307</v>
      </c>
      <c r="B42" s="71"/>
      <c r="C42" s="77"/>
      <c r="D42" s="77" t="s">
        <v>194</v>
      </c>
      <c r="E42" s="77"/>
      <c r="F42" s="79">
        <f>F43</f>
        <v>896300</v>
      </c>
    </row>
    <row r="43" spans="1:6" ht="31.2" x14ac:dyDescent="0.3">
      <c r="A43" s="80" t="s">
        <v>195</v>
      </c>
      <c r="B43" s="81"/>
      <c r="C43" s="77"/>
      <c r="D43" s="71" t="s">
        <v>196</v>
      </c>
      <c r="E43" s="77"/>
      <c r="F43" s="79">
        <f>F44</f>
        <v>896300</v>
      </c>
    </row>
    <row r="44" spans="1:6" x14ac:dyDescent="0.3">
      <c r="A44" s="80" t="s">
        <v>197</v>
      </c>
      <c r="B44" s="81"/>
      <c r="C44" s="77"/>
      <c r="D44" s="71" t="s">
        <v>198</v>
      </c>
      <c r="E44" s="77"/>
      <c r="F44" s="79">
        <f>F45+F46+F48+F47</f>
        <v>896300</v>
      </c>
    </row>
    <row r="45" spans="1:6" ht="46.8" x14ac:dyDescent="0.3">
      <c r="A45" s="80" t="s">
        <v>199</v>
      </c>
      <c r="B45" s="81"/>
      <c r="C45" s="77"/>
      <c r="D45" s="71"/>
      <c r="E45" s="71" t="s">
        <v>200</v>
      </c>
      <c r="F45" s="72">
        <f>344846.4+56300</f>
        <v>401146.4</v>
      </c>
    </row>
    <row r="46" spans="1:6" x14ac:dyDescent="0.3">
      <c r="A46" s="40" t="s">
        <v>201</v>
      </c>
      <c r="B46" s="67"/>
      <c r="C46" s="67"/>
      <c r="D46" s="67"/>
      <c r="E46" s="67" t="s">
        <v>202</v>
      </c>
      <c r="F46" s="68">
        <f>245145.6+50000+40000</f>
        <v>335145.59999999998</v>
      </c>
    </row>
    <row r="47" spans="1:6" x14ac:dyDescent="0.3">
      <c r="A47" s="82" t="s">
        <v>203</v>
      </c>
      <c r="B47" s="71"/>
      <c r="C47" s="71"/>
      <c r="D47" s="71"/>
      <c r="E47" s="71" t="s">
        <v>204</v>
      </c>
      <c r="F47" s="72">
        <v>140248</v>
      </c>
    </row>
    <row r="48" spans="1:6" x14ac:dyDescent="0.3">
      <c r="A48" s="82" t="s">
        <v>178</v>
      </c>
      <c r="B48" s="71"/>
      <c r="C48" s="71"/>
      <c r="D48" s="71"/>
      <c r="E48" s="71" t="s">
        <v>179</v>
      </c>
      <c r="F48" s="72">
        <v>19760</v>
      </c>
    </row>
    <row r="49" spans="1:6" ht="62.4" x14ac:dyDescent="0.3">
      <c r="A49" s="78" t="s">
        <v>205</v>
      </c>
      <c r="B49" s="67"/>
      <c r="C49" s="67"/>
      <c r="D49" s="77" t="s">
        <v>206</v>
      </c>
      <c r="E49" s="67"/>
      <c r="F49" s="65">
        <f>F50</f>
        <v>308033</v>
      </c>
    </row>
    <row r="50" spans="1:6" ht="46.8" x14ac:dyDescent="0.3">
      <c r="A50" s="80" t="s">
        <v>207</v>
      </c>
      <c r="B50" s="67"/>
      <c r="C50" s="67"/>
      <c r="D50" s="67" t="s">
        <v>208</v>
      </c>
      <c r="E50" s="67"/>
      <c r="F50" s="68">
        <f>F51</f>
        <v>308033</v>
      </c>
    </row>
    <row r="51" spans="1:6" ht="46.8" x14ac:dyDescent="0.3">
      <c r="A51" s="80" t="s">
        <v>233</v>
      </c>
      <c r="B51" s="83"/>
      <c r="C51" s="67"/>
      <c r="D51" s="67" t="s">
        <v>209</v>
      </c>
      <c r="E51" s="67"/>
      <c r="F51" s="68">
        <f>F52</f>
        <v>308033</v>
      </c>
    </row>
    <row r="52" spans="1:6" ht="16.2" customHeight="1" x14ac:dyDescent="0.3">
      <c r="A52" s="40" t="s">
        <v>175</v>
      </c>
      <c r="B52" s="83"/>
      <c r="C52" s="67"/>
      <c r="D52" s="67"/>
      <c r="E52" s="67" t="s">
        <v>202</v>
      </c>
      <c r="F52" s="68">
        <f>270000+11533+26500</f>
        <v>308033</v>
      </c>
    </row>
    <row r="53" spans="1:6" ht="18" customHeight="1" x14ac:dyDescent="0.3">
      <c r="A53" s="63" t="s">
        <v>55</v>
      </c>
      <c r="B53" s="64" t="s">
        <v>156</v>
      </c>
      <c r="C53" s="67"/>
      <c r="D53" s="67"/>
      <c r="E53" s="64"/>
      <c r="F53" s="65">
        <f>F54</f>
        <v>238636</v>
      </c>
    </row>
    <row r="54" spans="1:6" ht="30.6" customHeight="1" x14ac:dyDescent="0.3">
      <c r="A54" s="63" t="s">
        <v>57</v>
      </c>
      <c r="B54" s="67"/>
      <c r="C54" s="64" t="s">
        <v>163</v>
      </c>
      <c r="D54" s="64"/>
      <c r="E54" s="64"/>
      <c r="F54" s="65">
        <f>F58+F59</f>
        <v>238636</v>
      </c>
    </row>
    <row r="55" spans="1:6" ht="31.2" x14ac:dyDescent="0.3">
      <c r="A55" s="63" t="s">
        <v>151</v>
      </c>
      <c r="B55" s="67"/>
      <c r="C55" s="64"/>
      <c r="D55" s="64" t="s">
        <v>152</v>
      </c>
      <c r="E55" s="64"/>
      <c r="F55" s="65">
        <f>F56</f>
        <v>238636</v>
      </c>
    </row>
    <row r="56" spans="1:6" ht="31.2" x14ac:dyDescent="0.3">
      <c r="A56" s="40" t="s">
        <v>153</v>
      </c>
      <c r="B56" s="67"/>
      <c r="C56" s="67"/>
      <c r="D56" s="67" t="s">
        <v>154</v>
      </c>
      <c r="E56" s="64"/>
      <c r="F56" s="68">
        <f>F57</f>
        <v>238636</v>
      </c>
    </row>
    <row r="57" spans="1:6" ht="46.8" x14ac:dyDescent="0.3">
      <c r="A57" s="40" t="s">
        <v>210</v>
      </c>
      <c r="B57" s="67"/>
      <c r="C57" s="67"/>
      <c r="D57" s="67" t="s">
        <v>211</v>
      </c>
      <c r="E57" s="67"/>
      <c r="F57" s="68">
        <f>F58+F59</f>
        <v>238636</v>
      </c>
    </row>
    <row r="58" spans="1:6" ht="57.6" customHeight="1" x14ac:dyDescent="0.3">
      <c r="A58" s="40" t="s">
        <v>172</v>
      </c>
      <c r="B58" s="67"/>
      <c r="C58" s="67"/>
      <c r="D58" s="67"/>
      <c r="E58" s="67" t="s">
        <v>160</v>
      </c>
      <c r="F58" s="68">
        <v>183284.18</v>
      </c>
    </row>
    <row r="59" spans="1:6" ht="70.8" customHeight="1" x14ac:dyDescent="0.3">
      <c r="A59" s="40" t="s">
        <v>161</v>
      </c>
      <c r="B59" s="67"/>
      <c r="C59" s="67"/>
      <c r="D59" s="67"/>
      <c r="E59" s="67" t="s">
        <v>162</v>
      </c>
      <c r="F59" s="68">
        <v>55351.82</v>
      </c>
    </row>
    <row r="60" spans="1:6" ht="31.2" x14ac:dyDescent="0.3">
      <c r="A60" s="63" t="s">
        <v>59</v>
      </c>
      <c r="B60" s="64" t="s">
        <v>163</v>
      </c>
      <c r="C60" s="64"/>
      <c r="D60" s="64"/>
      <c r="E60" s="64"/>
      <c r="F60" s="65">
        <f>F61</f>
        <v>150000</v>
      </c>
    </row>
    <row r="61" spans="1:6" ht="62.4" x14ac:dyDescent="0.3">
      <c r="A61" s="63" t="s">
        <v>143</v>
      </c>
      <c r="B61" s="67"/>
      <c r="C61" s="64" t="s">
        <v>212</v>
      </c>
      <c r="D61" s="64"/>
      <c r="E61" s="64"/>
      <c r="F61" s="65">
        <f>F62</f>
        <v>150000</v>
      </c>
    </row>
    <row r="62" spans="1:6" ht="109.2" x14ac:dyDescent="0.3">
      <c r="A62" s="78" t="s">
        <v>213</v>
      </c>
      <c r="B62" s="71"/>
      <c r="C62" s="77"/>
      <c r="D62" s="77" t="s">
        <v>214</v>
      </c>
      <c r="E62" s="77"/>
      <c r="F62" s="79">
        <f>F63</f>
        <v>150000</v>
      </c>
    </row>
    <row r="63" spans="1:6" ht="78" x14ac:dyDescent="0.3">
      <c r="A63" s="82" t="s">
        <v>215</v>
      </c>
      <c r="B63" s="71"/>
      <c r="C63" s="77"/>
      <c r="D63" s="71" t="s">
        <v>216</v>
      </c>
      <c r="E63" s="77"/>
      <c r="F63" s="72">
        <f>F64+F66</f>
        <v>150000</v>
      </c>
    </row>
    <row r="64" spans="1:6" x14ac:dyDescent="0.3">
      <c r="A64" s="82" t="s">
        <v>217</v>
      </c>
      <c r="B64" s="71"/>
      <c r="C64" s="77"/>
      <c r="D64" s="71" t="s">
        <v>218</v>
      </c>
      <c r="E64" s="77"/>
      <c r="F64" s="72">
        <f>F65</f>
        <v>90000</v>
      </c>
    </row>
    <row r="65" spans="1:6" x14ac:dyDescent="0.3">
      <c r="A65" s="40" t="s">
        <v>201</v>
      </c>
      <c r="B65" s="67"/>
      <c r="C65" s="64"/>
      <c r="D65" s="64"/>
      <c r="E65" s="67" t="s">
        <v>202</v>
      </c>
      <c r="F65" s="68">
        <f>150000-60000</f>
        <v>90000</v>
      </c>
    </row>
    <row r="66" spans="1:6" ht="31.2" x14ac:dyDescent="0.3">
      <c r="A66" s="82" t="s">
        <v>219</v>
      </c>
      <c r="B66" s="84"/>
      <c r="C66" s="84"/>
      <c r="D66" s="71" t="s">
        <v>220</v>
      </c>
      <c r="E66" s="71"/>
      <c r="F66" s="72">
        <f>F67</f>
        <v>60000</v>
      </c>
    </row>
    <row r="67" spans="1:6" x14ac:dyDescent="0.3">
      <c r="A67" s="40" t="s">
        <v>175</v>
      </c>
      <c r="B67" s="85"/>
      <c r="C67" s="85"/>
      <c r="D67" s="67"/>
      <c r="E67" s="67" t="s">
        <v>202</v>
      </c>
      <c r="F67" s="68">
        <v>60000</v>
      </c>
    </row>
    <row r="68" spans="1:6" x14ac:dyDescent="0.3">
      <c r="A68" s="63" t="s">
        <v>221</v>
      </c>
      <c r="B68" s="64" t="s">
        <v>169</v>
      </c>
      <c r="C68" s="64"/>
      <c r="D68" s="67"/>
      <c r="E68" s="64"/>
      <c r="F68" s="65">
        <f>F69+F80</f>
        <v>2862904.08</v>
      </c>
    </row>
    <row r="69" spans="1:6" x14ac:dyDescent="0.3">
      <c r="A69" s="78" t="s">
        <v>63</v>
      </c>
      <c r="B69" s="77"/>
      <c r="C69" s="77" t="s">
        <v>222</v>
      </c>
      <c r="D69" s="71"/>
      <c r="E69" s="77"/>
      <c r="F69" s="79">
        <f>F70</f>
        <v>2829904.08</v>
      </c>
    </row>
    <row r="70" spans="1:6" ht="62.4" x14ac:dyDescent="0.3">
      <c r="A70" s="86" t="s">
        <v>223</v>
      </c>
      <c r="B70" s="87"/>
      <c r="C70" s="87"/>
      <c r="D70" s="87" t="s">
        <v>224</v>
      </c>
      <c r="E70" s="87"/>
      <c r="F70" s="88">
        <f>F71</f>
        <v>2829904.08</v>
      </c>
    </row>
    <row r="71" spans="1:6" ht="31.2" x14ac:dyDescent="0.3">
      <c r="A71" s="80" t="s">
        <v>225</v>
      </c>
      <c r="B71" s="89"/>
      <c r="C71" s="89"/>
      <c r="D71" s="73" t="s">
        <v>226</v>
      </c>
      <c r="E71" s="87"/>
      <c r="F71" s="90">
        <f>F72+F74+F76+F78</f>
        <v>2829904.08</v>
      </c>
    </row>
    <row r="72" spans="1:6" ht="31.2" x14ac:dyDescent="0.3">
      <c r="A72" s="80" t="s">
        <v>227</v>
      </c>
      <c r="B72" s="89"/>
      <c r="C72" s="89"/>
      <c r="D72" s="73" t="s">
        <v>228</v>
      </c>
      <c r="E72" s="87"/>
      <c r="F72" s="90">
        <f>F73</f>
        <v>971916.08</v>
      </c>
    </row>
    <row r="73" spans="1:6" x14ac:dyDescent="0.3">
      <c r="A73" s="80" t="s">
        <v>175</v>
      </c>
      <c r="B73" s="87"/>
      <c r="C73" s="87"/>
      <c r="D73" s="91"/>
      <c r="E73" s="73" t="s">
        <v>202</v>
      </c>
      <c r="F73" s="92">
        <f>893000+56916.08-78000+100000</f>
        <v>971916.08</v>
      </c>
    </row>
    <row r="74" spans="1:6" ht="31.2" x14ac:dyDescent="0.3">
      <c r="A74" s="93" t="s">
        <v>229</v>
      </c>
      <c r="B74" s="94"/>
      <c r="C74" s="95"/>
      <c r="D74" s="95" t="s">
        <v>230</v>
      </c>
      <c r="E74" s="94"/>
      <c r="F74" s="96">
        <f>F75</f>
        <v>300000</v>
      </c>
    </row>
    <row r="75" spans="1:6" ht="46.8" x14ac:dyDescent="0.3">
      <c r="A75" s="97" t="s">
        <v>231</v>
      </c>
      <c r="B75" s="98"/>
      <c r="C75" s="99"/>
      <c r="D75" s="99"/>
      <c r="E75" s="99" t="s">
        <v>202</v>
      </c>
      <c r="F75" s="100">
        <v>300000</v>
      </c>
    </row>
    <row r="76" spans="1:6" ht="46.8" x14ac:dyDescent="0.3">
      <c r="A76" s="131" t="s">
        <v>300</v>
      </c>
      <c r="B76" s="129"/>
      <c r="C76" s="130"/>
      <c r="D76" s="130" t="s">
        <v>301</v>
      </c>
      <c r="E76" s="130"/>
      <c r="F76" s="132">
        <f>F77</f>
        <v>1479988</v>
      </c>
    </row>
    <row r="77" spans="1:6" ht="46.8" x14ac:dyDescent="0.3">
      <c r="A77" s="97" t="s">
        <v>231</v>
      </c>
      <c r="B77" s="129"/>
      <c r="C77" s="130"/>
      <c r="D77" s="130"/>
      <c r="E77" s="130" t="s">
        <v>202</v>
      </c>
      <c r="F77" s="132">
        <v>1479988</v>
      </c>
    </row>
    <row r="78" spans="1:6" ht="46.8" x14ac:dyDescent="0.3">
      <c r="A78" s="131" t="s">
        <v>313</v>
      </c>
      <c r="B78" s="129"/>
      <c r="C78" s="130"/>
      <c r="D78" s="130" t="s">
        <v>312</v>
      </c>
      <c r="E78" s="130"/>
      <c r="F78" s="132">
        <f>F79</f>
        <v>78000</v>
      </c>
    </row>
    <row r="79" spans="1:6" ht="46.8" x14ac:dyDescent="0.3">
      <c r="A79" s="97" t="s">
        <v>231</v>
      </c>
      <c r="B79" s="129"/>
      <c r="C79" s="130"/>
      <c r="D79" s="130"/>
      <c r="E79" s="130" t="s">
        <v>202</v>
      </c>
      <c r="F79" s="132">
        <v>78000</v>
      </c>
    </row>
    <row r="80" spans="1:6" ht="31.2" x14ac:dyDescent="0.3">
      <c r="A80" s="97" t="s">
        <v>319</v>
      </c>
      <c r="B80" s="129"/>
      <c r="C80" s="129" t="s">
        <v>320</v>
      </c>
      <c r="D80" s="130"/>
      <c r="E80" s="130"/>
      <c r="F80" s="132">
        <f>F81</f>
        <v>33000</v>
      </c>
    </row>
    <row r="81" spans="1:6" ht="31.2" x14ac:dyDescent="0.3">
      <c r="A81" s="97" t="s">
        <v>322</v>
      </c>
      <c r="B81" s="129"/>
      <c r="C81" s="130"/>
      <c r="D81" s="130" t="s">
        <v>321</v>
      </c>
      <c r="E81" s="130"/>
      <c r="F81" s="132">
        <f>F82</f>
        <v>33000</v>
      </c>
    </row>
    <row r="82" spans="1:6" ht="46.8" x14ac:dyDescent="0.3">
      <c r="A82" s="97" t="s">
        <v>231</v>
      </c>
      <c r="B82" s="129"/>
      <c r="C82" s="130"/>
      <c r="D82" s="130"/>
      <c r="E82" s="130" t="s">
        <v>202</v>
      </c>
      <c r="F82" s="132">
        <v>33000</v>
      </c>
    </row>
    <row r="83" spans="1:6" x14ac:dyDescent="0.3">
      <c r="A83" s="63" t="s">
        <v>65</v>
      </c>
      <c r="B83" s="77" t="s">
        <v>232</v>
      </c>
      <c r="C83" s="77"/>
      <c r="D83" s="64"/>
      <c r="E83" s="64"/>
      <c r="F83" s="65">
        <f>F84+F98+F103+F118</f>
        <v>7493179</v>
      </c>
    </row>
    <row r="84" spans="1:6" x14ac:dyDescent="0.3">
      <c r="A84" s="78" t="s">
        <v>67</v>
      </c>
      <c r="B84" s="77"/>
      <c r="C84" s="77" t="s">
        <v>150</v>
      </c>
      <c r="D84" s="77"/>
      <c r="E84" s="77"/>
      <c r="F84" s="79">
        <f>F88+F90+F89</f>
        <v>3684634</v>
      </c>
    </row>
    <row r="85" spans="1:6" ht="76.2" customHeight="1" x14ac:dyDescent="0.3">
      <c r="A85" s="86" t="s">
        <v>205</v>
      </c>
      <c r="B85" s="87"/>
      <c r="C85" s="87"/>
      <c r="D85" s="87" t="s">
        <v>206</v>
      </c>
      <c r="E85" s="73"/>
      <c r="F85" s="101">
        <f>F87+F102</f>
        <v>341000</v>
      </c>
    </row>
    <row r="86" spans="1:6" ht="46.8" x14ac:dyDescent="0.3">
      <c r="A86" s="102" t="s">
        <v>233</v>
      </c>
      <c r="B86" s="103"/>
      <c r="C86" s="103"/>
      <c r="D86" s="104" t="s">
        <v>208</v>
      </c>
      <c r="E86" s="105"/>
      <c r="F86" s="106">
        <f>F87</f>
        <v>335000</v>
      </c>
    </row>
    <row r="87" spans="1:6" ht="46.8" x14ac:dyDescent="0.3">
      <c r="A87" s="80" t="s">
        <v>233</v>
      </c>
      <c r="B87" s="87"/>
      <c r="C87" s="87"/>
      <c r="D87" s="107" t="s">
        <v>209</v>
      </c>
      <c r="E87" s="73"/>
      <c r="F87" s="74">
        <f>F88+F89</f>
        <v>335000</v>
      </c>
    </row>
    <row r="88" spans="1:6" x14ac:dyDescent="0.3">
      <c r="A88" s="108" t="s">
        <v>175</v>
      </c>
      <c r="B88" s="87"/>
      <c r="C88" s="87"/>
      <c r="D88" s="107"/>
      <c r="E88" s="73" t="s">
        <v>202</v>
      </c>
      <c r="F88" s="74">
        <f>102000+50000</f>
        <v>152000</v>
      </c>
    </row>
    <row r="89" spans="1:6" x14ac:dyDescent="0.3">
      <c r="A89" s="109" t="s">
        <v>203</v>
      </c>
      <c r="B89" s="87"/>
      <c r="C89" s="87"/>
      <c r="D89" s="107"/>
      <c r="E89" s="73" t="s">
        <v>204</v>
      </c>
      <c r="F89" s="74">
        <v>183000</v>
      </c>
    </row>
    <row r="90" spans="1:6" ht="62.4" x14ac:dyDescent="0.3">
      <c r="A90" s="86" t="s">
        <v>234</v>
      </c>
      <c r="B90" s="87"/>
      <c r="C90" s="87"/>
      <c r="D90" s="87" t="s">
        <v>235</v>
      </c>
      <c r="E90" s="73"/>
      <c r="F90" s="88">
        <f>F91</f>
        <v>3349634</v>
      </c>
    </row>
    <row r="91" spans="1:6" ht="93.6" x14ac:dyDescent="0.3">
      <c r="A91" s="80" t="s">
        <v>236</v>
      </c>
      <c r="B91" s="87"/>
      <c r="C91" s="87"/>
      <c r="D91" s="107" t="s">
        <v>237</v>
      </c>
      <c r="E91" s="73"/>
      <c r="F91" s="74">
        <f>F92+F94+F96</f>
        <v>3349634</v>
      </c>
    </row>
    <row r="92" spans="1:6" ht="156" x14ac:dyDescent="0.3">
      <c r="A92" s="80" t="s">
        <v>238</v>
      </c>
      <c r="B92" s="87"/>
      <c r="C92" s="87"/>
      <c r="D92" s="107" t="s">
        <v>239</v>
      </c>
      <c r="E92" s="73"/>
      <c r="F92" s="74">
        <f>F93</f>
        <v>126000</v>
      </c>
    </row>
    <row r="93" spans="1:6" ht="62.4" x14ac:dyDescent="0.3">
      <c r="A93" s="80" t="s">
        <v>240</v>
      </c>
      <c r="B93" s="87"/>
      <c r="C93" s="87"/>
      <c r="D93" s="107"/>
      <c r="E93" s="73" t="s">
        <v>241</v>
      </c>
      <c r="F93" s="74">
        <v>126000</v>
      </c>
    </row>
    <row r="94" spans="1:6" ht="202.8" x14ac:dyDescent="0.3">
      <c r="A94" s="80" t="s">
        <v>304</v>
      </c>
      <c r="B94" s="87"/>
      <c r="C94" s="87"/>
      <c r="D94" s="107" t="s">
        <v>302</v>
      </c>
      <c r="E94" s="73"/>
      <c r="F94" s="74">
        <f>F95</f>
        <v>3100893</v>
      </c>
    </row>
    <row r="95" spans="1:6" ht="62.4" x14ac:dyDescent="0.3">
      <c r="A95" s="80" t="s">
        <v>240</v>
      </c>
      <c r="B95" s="87"/>
      <c r="C95" s="87"/>
      <c r="D95" s="107"/>
      <c r="E95" s="73" t="s">
        <v>241</v>
      </c>
      <c r="F95" s="74">
        <v>3100893</v>
      </c>
    </row>
    <row r="96" spans="1:6" ht="160.80000000000001" customHeight="1" x14ac:dyDescent="0.3">
      <c r="A96" s="80" t="s">
        <v>306</v>
      </c>
      <c r="B96" s="87"/>
      <c r="C96" s="87"/>
      <c r="D96" s="107" t="s">
        <v>303</v>
      </c>
      <c r="E96" s="73"/>
      <c r="F96" s="74">
        <f>F97</f>
        <v>122741</v>
      </c>
    </row>
    <row r="97" spans="1:6" ht="62.4" x14ac:dyDescent="0.3">
      <c r="A97" s="80" t="s">
        <v>240</v>
      </c>
      <c r="B97" s="87"/>
      <c r="C97" s="87"/>
      <c r="D97" s="107"/>
      <c r="E97" s="73" t="s">
        <v>241</v>
      </c>
      <c r="F97" s="74">
        <v>122741</v>
      </c>
    </row>
    <row r="98" spans="1:6" x14ac:dyDescent="0.3">
      <c r="A98" s="110" t="s">
        <v>69</v>
      </c>
      <c r="B98" s="111"/>
      <c r="C98" s="75" t="s">
        <v>156</v>
      </c>
      <c r="D98" s="111"/>
      <c r="E98" s="111"/>
      <c r="F98" s="76">
        <f>F99</f>
        <v>6000</v>
      </c>
    </row>
    <row r="99" spans="1:6" ht="62.4" x14ac:dyDescent="0.3">
      <c r="A99" s="86" t="s">
        <v>205</v>
      </c>
      <c r="B99" s="87"/>
      <c r="C99" s="87"/>
      <c r="D99" s="87" t="s">
        <v>206</v>
      </c>
      <c r="E99" s="111"/>
      <c r="F99" s="76">
        <f>F100</f>
        <v>6000</v>
      </c>
    </row>
    <row r="100" spans="1:6" ht="46.8" x14ac:dyDescent="0.3">
      <c r="A100" s="102" t="s">
        <v>233</v>
      </c>
      <c r="B100" s="103"/>
      <c r="C100" s="103"/>
      <c r="D100" s="104" t="s">
        <v>208</v>
      </c>
      <c r="E100" s="111"/>
      <c r="F100" s="76">
        <f>F101</f>
        <v>6000</v>
      </c>
    </row>
    <row r="101" spans="1:6" ht="46.8" x14ac:dyDescent="0.3">
      <c r="A101" s="80" t="s">
        <v>233</v>
      </c>
      <c r="B101" s="67"/>
      <c r="C101" s="64"/>
      <c r="D101" s="112" t="s">
        <v>209</v>
      </c>
      <c r="E101" s="67"/>
      <c r="F101" s="68">
        <f>F102</f>
        <v>6000</v>
      </c>
    </row>
    <row r="102" spans="1:6" x14ac:dyDescent="0.3">
      <c r="A102" s="108" t="s">
        <v>175</v>
      </c>
      <c r="B102" s="67"/>
      <c r="C102" s="64"/>
      <c r="D102" s="67"/>
      <c r="E102" s="67" t="s">
        <v>202</v>
      </c>
      <c r="F102" s="68">
        <v>6000</v>
      </c>
    </row>
    <row r="103" spans="1:6" x14ac:dyDescent="0.3">
      <c r="A103" s="63" t="s">
        <v>71</v>
      </c>
      <c r="B103" s="64"/>
      <c r="C103" s="64" t="s">
        <v>163</v>
      </c>
      <c r="D103" s="67"/>
      <c r="E103" s="64"/>
      <c r="F103" s="65">
        <f>F104+F114</f>
        <v>3307000</v>
      </c>
    </row>
    <row r="104" spans="1:6" ht="62.4" x14ac:dyDescent="0.3">
      <c r="A104" s="78" t="s">
        <v>242</v>
      </c>
      <c r="B104" s="77"/>
      <c r="C104" s="77"/>
      <c r="D104" s="77" t="s">
        <v>243</v>
      </c>
      <c r="E104" s="77"/>
      <c r="F104" s="79">
        <f>F105</f>
        <v>3302000</v>
      </c>
    </row>
    <row r="105" spans="1:6" x14ac:dyDescent="0.3">
      <c r="A105" s="80" t="s">
        <v>244</v>
      </c>
      <c r="B105" s="87"/>
      <c r="C105" s="87"/>
      <c r="D105" s="107" t="s">
        <v>245</v>
      </c>
      <c r="E105" s="87"/>
      <c r="F105" s="74">
        <f>F106+F110+F112</f>
        <v>3302000</v>
      </c>
    </row>
    <row r="106" spans="1:6" x14ac:dyDescent="0.3">
      <c r="A106" s="80" t="s">
        <v>246</v>
      </c>
      <c r="B106" s="87"/>
      <c r="C106" s="87"/>
      <c r="D106" s="107" t="s">
        <v>247</v>
      </c>
      <c r="E106" s="87"/>
      <c r="F106" s="74">
        <f>F107+F109+F108</f>
        <v>820000</v>
      </c>
    </row>
    <row r="107" spans="1:6" x14ac:dyDescent="0.3">
      <c r="A107" s="80" t="s">
        <v>175</v>
      </c>
      <c r="B107" s="113"/>
      <c r="C107" s="107"/>
      <c r="D107" s="107"/>
      <c r="E107" s="73" t="s">
        <v>202</v>
      </c>
      <c r="F107" s="74">
        <f>819000-319000</f>
        <v>500000</v>
      </c>
    </row>
    <row r="108" spans="1:6" x14ac:dyDescent="0.3">
      <c r="A108" s="109" t="s">
        <v>203</v>
      </c>
      <c r="B108" s="113"/>
      <c r="C108" s="107"/>
      <c r="D108" s="107"/>
      <c r="E108" s="73" t="s">
        <v>204</v>
      </c>
      <c r="F108" s="74">
        <v>319000</v>
      </c>
    </row>
    <row r="109" spans="1:6" x14ac:dyDescent="0.3">
      <c r="A109" s="40" t="s">
        <v>178</v>
      </c>
      <c r="B109" s="113"/>
      <c r="C109" s="107"/>
      <c r="D109" s="107"/>
      <c r="E109" s="73" t="s">
        <v>179</v>
      </c>
      <c r="F109" s="74">
        <v>1000</v>
      </c>
    </row>
    <row r="110" spans="1:6" x14ac:dyDescent="0.3">
      <c r="A110" s="80" t="s">
        <v>248</v>
      </c>
      <c r="B110" s="73"/>
      <c r="C110" s="73"/>
      <c r="D110" s="73" t="s">
        <v>249</v>
      </c>
      <c r="E110" s="73"/>
      <c r="F110" s="74">
        <f>F111</f>
        <v>237000</v>
      </c>
    </row>
    <row r="111" spans="1:6" x14ac:dyDescent="0.3">
      <c r="A111" s="108" t="s">
        <v>201</v>
      </c>
      <c r="B111" s="114"/>
      <c r="C111" s="115"/>
      <c r="D111" s="115"/>
      <c r="E111" s="111" t="s">
        <v>202</v>
      </c>
      <c r="F111" s="116">
        <v>237000</v>
      </c>
    </row>
    <row r="112" spans="1:6" x14ac:dyDescent="0.3">
      <c r="A112" s="108" t="s">
        <v>250</v>
      </c>
      <c r="B112" s="114"/>
      <c r="C112" s="115"/>
      <c r="D112" s="111" t="s">
        <v>251</v>
      </c>
      <c r="E112" s="111"/>
      <c r="F112" s="116">
        <f>F113</f>
        <v>2245000</v>
      </c>
    </row>
    <row r="113" spans="1:6" x14ac:dyDescent="0.3">
      <c r="A113" s="40" t="s">
        <v>175</v>
      </c>
      <c r="B113" s="117"/>
      <c r="C113" s="117"/>
      <c r="D113" s="117"/>
      <c r="E113" s="67" t="s">
        <v>202</v>
      </c>
      <c r="F113" s="68">
        <f>2250000-5000</f>
        <v>2245000</v>
      </c>
    </row>
    <row r="114" spans="1:6" ht="78" x14ac:dyDescent="0.3">
      <c r="A114" s="78" t="s">
        <v>337</v>
      </c>
      <c r="B114" s="80"/>
      <c r="C114" s="80"/>
      <c r="D114" s="86" t="s">
        <v>335</v>
      </c>
      <c r="E114" s="86"/>
      <c r="F114" s="88">
        <f>F115</f>
        <v>5000</v>
      </c>
    </row>
    <row r="115" spans="1:6" x14ac:dyDescent="0.3">
      <c r="A115" s="80" t="s">
        <v>338</v>
      </c>
      <c r="B115" s="80"/>
      <c r="C115" s="80"/>
      <c r="D115" s="80" t="s">
        <v>339</v>
      </c>
      <c r="E115" s="80"/>
      <c r="F115" s="116">
        <f>F116</f>
        <v>5000</v>
      </c>
    </row>
    <row r="116" spans="1:6" x14ac:dyDescent="0.3">
      <c r="A116" s="80" t="s">
        <v>340</v>
      </c>
      <c r="B116" s="80"/>
      <c r="C116" s="80"/>
      <c r="D116" s="80" t="s">
        <v>336</v>
      </c>
      <c r="E116" s="80"/>
      <c r="F116" s="116">
        <v>5000</v>
      </c>
    </row>
    <row r="117" spans="1:6" ht="46.8" x14ac:dyDescent="0.3">
      <c r="A117" s="80" t="s">
        <v>334</v>
      </c>
      <c r="B117" s="80"/>
      <c r="C117" s="80"/>
      <c r="D117" s="80"/>
      <c r="E117" s="80">
        <v>244</v>
      </c>
      <c r="F117" s="116">
        <v>5000</v>
      </c>
    </row>
    <row r="118" spans="1:6" ht="31.2" x14ac:dyDescent="0.3">
      <c r="A118" s="78" t="s">
        <v>73</v>
      </c>
      <c r="B118" s="118"/>
      <c r="C118" s="77" t="s">
        <v>232</v>
      </c>
      <c r="D118" s="71"/>
      <c r="E118" s="77"/>
      <c r="F118" s="79">
        <f>F119+F123</f>
        <v>495545</v>
      </c>
    </row>
    <row r="119" spans="1:6" ht="31.2" x14ac:dyDescent="0.3">
      <c r="A119" s="63" t="s">
        <v>151</v>
      </c>
      <c r="B119" s="67"/>
      <c r="C119" s="64"/>
      <c r="D119" s="64" t="s">
        <v>152</v>
      </c>
      <c r="E119" s="77"/>
      <c r="F119" s="79">
        <f>F120</f>
        <v>78545</v>
      </c>
    </row>
    <row r="120" spans="1:6" ht="31.2" x14ac:dyDescent="0.3">
      <c r="A120" s="40" t="s">
        <v>153</v>
      </c>
      <c r="B120" s="67"/>
      <c r="C120" s="67"/>
      <c r="D120" s="67" t="s">
        <v>154</v>
      </c>
      <c r="E120" s="77"/>
      <c r="F120" s="72">
        <f>F121</f>
        <v>78545</v>
      </c>
    </row>
    <row r="121" spans="1:6" ht="62.4" x14ac:dyDescent="0.3">
      <c r="A121" s="40" t="s">
        <v>252</v>
      </c>
      <c r="B121" s="117"/>
      <c r="C121" s="64"/>
      <c r="D121" s="67" t="s">
        <v>253</v>
      </c>
      <c r="E121" s="67"/>
      <c r="F121" s="68">
        <f>F122</f>
        <v>78545</v>
      </c>
    </row>
    <row r="122" spans="1:6" x14ac:dyDescent="0.3">
      <c r="A122" s="40" t="s">
        <v>254</v>
      </c>
      <c r="B122" s="117"/>
      <c r="C122" s="64"/>
      <c r="D122" s="67"/>
      <c r="E122" s="67" t="s">
        <v>184</v>
      </c>
      <c r="F122" s="68">
        <v>78545</v>
      </c>
    </row>
    <row r="123" spans="1:6" ht="62.4" x14ac:dyDescent="0.3">
      <c r="A123" s="86" t="s">
        <v>205</v>
      </c>
      <c r="B123" s="87"/>
      <c r="C123" s="87"/>
      <c r="D123" s="87" t="s">
        <v>206</v>
      </c>
      <c r="E123" s="87"/>
      <c r="F123" s="88">
        <f>F124</f>
        <v>417000</v>
      </c>
    </row>
    <row r="124" spans="1:6" ht="46.8" x14ac:dyDescent="0.3">
      <c r="A124" s="80" t="s">
        <v>233</v>
      </c>
      <c r="B124" s="87"/>
      <c r="C124" s="87"/>
      <c r="D124" s="73" t="s">
        <v>208</v>
      </c>
      <c r="E124" s="87"/>
      <c r="F124" s="88">
        <f>F125</f>
        <v>417000</v>
      </c>
    </row>
    <row r="125" spans="1:6" ht="46.8" x14ac:dyDescent="0.3">
      <c r="A125" s="80" t="s">
        <v>255</v>
      </c>
      <c r="B125" s="87"/>
      <c r="C125" s="87"/>
      <c r="D125" s="107" t="s">
        <v>256</v>
      </c>
      <c r="E125" s="87"/>
      <c r="F125" s="74">
        <f>F126+F127</f>
        <v>417000</v>
      </c>
    </row>
    <row r="126" spans="1:6" x14ac:dyDescent="0.3">
      <c r="A126" s="108" t="s">
        <v>175</v>
      </c>
      <c r="B126" s="111"/>
      <c r="C126" s="111"/>
      <c r="D126" s="111"/>
      <c r="E126" s="111" t="s">
        <v>202</v>
      </c>
      <c r="F126" s="116">
        <f>417000-100</f>
        <v>416900</v>
      </c>
    </row>
    <row r="127" spans="1:6" x14ac:dyDescent="0.3">
      <c r="A127" s="40" t="s">
        <v>178</v>
      </c>
      <c r="B127" s="111"/>
      <c r="C127" s="111"/>
      <c r="D127" s="111"/>
      <c r="E127" s="111" t="s">
        <v>179</v>
      </c>
      <c r="F127" s="116">
        <v>100</v>
      </c>
    </row>
    <row r="128" spans="1:6" x14ac:dyDescent="0.3">
      <c r="A128" s="63" t="s">
        <v>75</v>
      </c>
      <c r="B128" s="64" t="s">
        <v>257</v>
      </c>
      <c r="C128" s="64"/>
      <c r="D128" s="64"/>
      <c r="E128" s="64"/>
      <c r="F128" s="65">
        <f>F134+F129</f>
        <v>140000</v>
      </c>
    </row>
    <row r="129" spans="1:6" ht="46.8" x14ac:dyDescent="0.3">
      <c r="A129" s="78" t="s">
        <v>126</v>
      </c>
      <c r="B129" s="64"/>
      <c r="C129" s="64" t="s">
        <v>232</v>
      </c>
      <c r="D129" s="64"/>
      <c r="E129" s="64"/>
      <c r="F129" s="65">
        <f>F130</f>
        <v>20000</v>
      </c>
    </row>
    <row r="130" spans="1:6" ht="62.4" x14ac:dyDescent="0.3">
      <c r="A130" s="86" t="s">
        <v>307</v>
      </c>
      <c r="B130" s="81"/>
      <c r="C130" s="77"/>
      <c r="D130" s="77" t="s">
        <v>194</v>
      </c>
      <c r="E130" s="64"/>
      <c r="F130" s="65">
        <f>F131</f>
        <v>20000</v>
      </c>
    </row>
    <row r="131" spans="1:6" ht="31.2" x14ac:dyDescent="0.3">
      <c r="A131" s="80" t="s">
        <v>195</v>
      </c>
      <c r="B131" s="81"/>
      <c r="C131" s="77"/>
      <c r="D131" s="71" t="s">
        <v>196</v>
      </c>
      <c r="E131" s="64"/>
      <c r="F131" s="68">
        <f>F132</f>
        <v>20000</v>
      </c>
    </row>
    <row r="132" spans="1:6" ht="31.2" x14ac:dyDescent="0.3">
      <c r="A132" s="80" t="s">
        <v>258</v>
      </c>
      <c r="B132" s="119"/>
      <c r="C132" s="64"/>
      <c r="D132" s="67" t="s">
        <v>259</v>
      </c>
      <c r="E132" s="64"/>
      <c r="F132" s="68">
        <f>F133</f>
        <v>20000</v>
      </c>
    </row>
    <row r="133" spans="1:6" x14ac:dyDescent="0.3">
      <c r="A133" s="108" t="s">
        <v>175</v>
      </c>
      <c r="B133" s="64"/>
      <c r="C133" s="64"/>
      <c r="D133" s="67"/>
      <c r="E133" s="67" t="s">
        <v>202</v>
      </c>
      <c r="F133" s="68">
        <v>20000</v>
      </c>
    </row>
    <row r="134" spans="1:6" ht="31.2" x14ac:dyDescent="0.3">
      <c r="A134" s="63" t="s">
        <v>77</v>
      </c>
      <c r="B134" s="64"/>
      <c r="C134" s="64" t="s">
        <v>257</v>
      </c>
      <c r="D134" s="64"/>
      <c r="E134" s="64"/>
      <c r="F134" s="65">
        <f>F138</f>
        <v>120000</v>
      </c>
    </row>
    <row r="135" spans="1:6" ht="62.4" x14ac:dyDescent="0.3">
      <c r="A135" s="78" t="s">
        <v>308</v>
      </c>
      <c r="B135" s="64"/>
      <c r="C135" s="64"/>
      <c r="D135" s="64" t="s">
        <v>260</v>
      </c>
      <c r="E135" s="64"/>
      <c r="F135" s="65">
        <f>F136</f>
        <v>120000</v>
      </c>
    </row>
    <row r="136" spans="1:6" x14ac:dyDescent="0.3">
      <c r="A136" s="80" t="s">
        <v>261</v>
      </c>
      <c r="B136" s="119"/>
      <c r="C136" s="64"/>
      <c r="D136" s="67" t="s">
        <v>262</v>
      </c>
      <c r="E136" s="64"/>
      <c r="F136" s="68">
        <f>F137</f>
        <v>120000</v>
      </c>
    </row>
    <row r="137" spans="1:6" ht="62.4" x14ac:dyDescent="0.3">
      <c r="A137" s="80" t="s">
        <v>311</v>
      </c>
      <c r="B137" s="119"/>
      <c r="C137" s="64"/>
      <c r="D137" s="67" t="s">
        <v>263</v>
      </c>
      <c r="E137" s="64"/>
      <c r="F137" s="68">
        <f>F138</f>
        <v>120000</v>
      </c>
    </row>
    <row r="138" spans="1:6" x14ac:dyDescent="0.3">
      <c r="A138" s="108" t="s">
        <v>254</v>
      </c>
      <c r="B138" s="64"/>
      <c r="C138" s="64"/>
      <c r="D138" s="67"/>
      <c r="E138" s="67" t="s">
        <v>184</v>
      </c>
      <c r="F138" s="68">
        <v>120000</v>
      </c>
    </row>
    <row r="139" spans="1:6" x14ac:dyDescent="0.3">
      <c r="A139" s="63" t="s">
        <v>79</v>
      </c>
      <c r="B139" s="64" t="s">
        <v>264</v>
      </c>
      <c r="C139" s="64"/>
      <c r="D139" s="64"/>
      <c r="E139" s="64"/>
      <c r="F139" s="65">
        <f>F140</f>
        <v>398398.53</v>
      </c>
    </row>
    <row r="140" spans="1:6" x14ac:dyDescent="0.3">
      <c r="A140" s="63" t="s">
        <v>265</v>
      </c>
      <c r="B140" s="67"/>
      <c r="C140" s="64" t="s">
        <v>150</v>
      </c>
      <c r="D140" s="67"/>
      <c r="E140" s="64"/>
      <c r="F140" s="65">
        <f>F144</f>
        <v>398398.53</v>
      </c>
    </row>
    <row r="141" spans="1:6" ht="62.4" x14ac:dyDescent="0.3">
      <c r="A141" s="63" t="s">
        <v>309</v>
      </c>
      <c r="B141" s="67"/>
      <c r="C141" s="64"/>
      <c r="D141" s="64" t="s">
        <v>266</v>
      </c>
      <c r="E141" s="64"/>
      <c r="F141" s="65">
        <f>F142</f>
        <v>398398.53</v>
      </c>
    </row>
    <row r="142" spans="1:6" ht="46.8" x14ac:dyDescent="0.3">
      <c r="A142" s="40" t="s">
        <v>267</v>
      </c>
      <c r="B142" s="67"/>
      <c r="C142" s="67"/>
      <c r="D142" s="67" t="s">
        <v>268</v>
      </c>
      <c r="E142" s="67"/>
      <c r="F142" s="68">
        <f>F144</f>
        <v>398398.53</v>
      </c>
    </row>
    <row r="143" spans="1:6" x14ac:dyDescent="0.3">
      <c r="A143" s="40" t="s">
        <v>269</v>
      </c>
      <c r="B143" s="67"/>
      <c r="C143" s="67"/>
      <c r="D143" s="67" t="s">
        <v>270</v>
      </c>
      <c r="E143" s="67"/>
      <c r="F143" s="68">
        <f>F144</f>
        <v>398398.53</v>
      </c>
    </row>
    <row r="144" spans="1:6" x14ac:dyDescent="0.3">
      <c r="A144" s="40" t="s">
        <v>175</v>
      </c>
      <c r="B144" s="67"/>
      <c r="C144" s="67"/>
      <c r="D144" s="67"/>
      <c r="E144" s="67" t="s">
        <v>202</v>
      </c>
      <c r="F144" s="68">
        <f>330000+36000+32398.53</f>
        <v>398398.53</v>
      </c>
    </row>
    <row r="145" spans="1:6" ht="21.6" customHeight="1" x14ac:dyDescent="0.3">
      <c r="A145" s="63" t="s">
        <v>107</v>
      </c>
      <c r="B145" s="64" t="s">
        <v>212</v>
      </c>
      <c r="C145" s="64"/>
      <c r="D145" s="67"/>
      <c r="E145" s="67"/>
      <c r="F145" s="65">
        <f>F151+F146</f>
        <v>754998</v>
      </c>
    </row>
    <row r="146" spans="1:6" x14ac:dyDescent="0.3">
      <c r="A146" s="40" t="s">
        <v>124</v>
      </c>
      <c r="B146" s="64"/>
      <c r="C146" s="64" t="s">
        <v>150</v>
      </c>
      <c r="D146" s="67"/>
      <c r="E146" s="67"/>
      <c r="F146" s="65">
        <f>F147</f>
        <v>49500</v>
      </c>
    </row>
    <row r="147" spans="1:6" ht="62.4" x14ac:dyDescent="0.3">
      <c r="A147" s="63" t="s">
        <v>271</v>
      </c>
      <c r="B147" s="64"/>
      <c r="C147" s="64"/>
      <c r="D147" s="67" t="s">
        <v>272</v>
      </c>
      <c r="E147" s="67"/>
      <c r="F147" s="65">
        <f>F148</f>
        <v>49500</v>
      </c>
    </row>
    <row r="148" spans="1:6" ht="46.8" x14ac:dyDescent="0.3">
      <c r="A148" s="40" t="s">
        <v>273</v>
      </c>
      <c r="B148" s="64"/>
      <c r="C148" s="64"/>
      <c r="D148" s="67" t="s">
        <v>274</v>
      </c>
      <c r="E148" s="67"/>
      <c r="F148" s="68">
        <f>F149</f>
        <v>49500</v>
      </c>
    </row>
    <row r="149" spans="1:6" ht="31.2" x14ac:dyDescent="0.3">
      <c r="A149" s="40" t="s">
        <v>275</v>
      </c>
      <c r="B149" s="64"/>
      <c r="C149" s="64"/>
      <c r="D149" s="67" t="s">
        <v>276</v>
      </c>
      <c r="E149" s="67"/>
      <c r="F149" s="68">
        <f>F150</f>
        <v>49500</v>
      </c>
    </row>
    <row r="150" spans="1:6" x14ac:dyDescent="0.3">
      <c r="A150" s="40" t="s">
        <v>277</v>
      </c>
      <c r="B150" s="64"/>
      <c r="C150" s="64"/>
      <c r="D150" s="67"/>
      <c r="E150" s="67" t="s">
        <v>278</v>
      </c>
      <c r="F150" s="68">
        <f>66000-16500</f>
        <v>49500</v>
      </c>
    </row>
    <row r="151" spans="1:6" x14ac:dyDescent="0.3">
      <c r="A151" s="63" t="s">
        <v>109</v>
      </c>
      <c r="B151" s="64"/>
      <c r="C151" s="64" t="s">
        <v>163</v>
      </c>
      <c r="D151" s="67"/>
      <c r="E151" s="67"/>
      <c r="F151" s="65">
        <f>F154</f>
        <v>705498</v>
      </c>
    </row>
    <row r="152" spans="1:6" ht="78" x14ac:dyDescent="0.3">
      <c r="A152" s="78" t="s">
        <v>310</v>
      </c>
      <c r="B152" s="120"/>
      <c r="C152" s="77"/>
      <c r="D152" s="77" t="s">
        <v>235</v>
      </c>
      <c r="E152" s="71"/>
      <c r="F152" s="79">
        <f>F153</f>
        <v>705498</v>
      </c>
    </row>
    <row r="153" spans="1:6" ht="46.8" x14ac:dyDescent="0.3">
      <c r="A153" s="80" t="s">
        <v>279</v>
      </c>
      <c r="B153" s="81"/>
      <c r="C153" s="71"/>
      <c r="D153" s="71" t="s">
        <v>280</v>
      </c>
      <c r="E153" s="71"/>
      <c r="F153" s="72">
        <f>F154</f>
        <v>705498</v>
      </c>
    </row>
    <row r="154" spans="1:6" ht="31.2" x14ac:dyDescent="0.3">
      <c r="A154" s="80" t="s">
        <v>281</v>
      </c>
      <c r="B154" s="120"/>
      <c r="C154" s="77"/>
      <c r="D154" s="71" t="s">
        <v>282</v>
      </c>
      <c r="E154" s="121"/>
      <c r="F154" s="122">
        <f>F155</f>
        <v>705498</v>
      </c>
    </row>
    <row r="155" spans="1:6" x14ac:dyDescent="0.3">
      <c r="A155" s="108" t="s">
        <v>283</v>
      </c>
      <c r="B155" s="67"/>
      <c r="C155" s="67"/>
      <c r="D155" s="40"/>
      <c r="E155" s="67" t="s">
        <v>284</v>
      </c>
      <c r="F155" s="68">
        <f>560838.53+177058-32398.53</f>
        <v>705498</v>
      </c>
    </row>
    <row r="156" spans="1:6" x14ac:dyDescent="0.3">
      <c r="A156" s="63" t="s">
        <v>83</v>
      </c>
      <c r="B156" s="64">
        <v>11</v>
      </c>
      <c r="C156" s="123"/>
      <c r="D156" s="67"/>
      <c r="E156" s="124"/>
      <c r="F156" s="65">
        <f>F157</f>
        <v>100000</v>
      </c>
    </row>
    <row r="157" spans="1:6" ht="18.600000000000001" customHeight="1" x14ac:dyDescent="0.3">
      <c r="A157" s="63" t="s">
        <v>85</v>
      </c>
      <c r="B157" s="123"/>
      <c r="C157" s="64" t="s">
        <v>156</v>
      </c>
      <c r="D157" s="67"/>
      <c r="E157" s="124"/>
      <c r="F157" s="65">
        <f>F161</f>
        <v>100000</v>
      </c>
    </row>
    <row r="158" spans="1:6" ht="62.4" x14ac:dyDescent="0.3">
      <c r="A158" s="78" t="s">
        <v>285</v>
      </c>
      <c r="B158" s="125"/>
      <c r="C158" s="77"/>
      <c r="D158" s="77" t="s">
        <v>286</v>
      </c>
      <c r="E158" s="126"/>
      <c r="F158" s="79">
        <f>F159</f>
        <v>100000</v>
      </c>
    </row>
    <row r="159" spans="1:6" x14ac:dyDescent="0.3">
      <c r="A159" s="82" t="s">
        <v>287</v>
      </c>
      <c r="B159" s="125"/>
      <c r="C159" s="77"/>
      <c r="D159" s="71" t="s">
        <v>288</v>
      </c>
      <c r="E159" s="126"/>
      <c r="F159" s="72">
        <f>F161</f>
        <v>100000</v>
      </c>
    </row>
    <row r="160" spans="1:6" ht="31.2" x14ac:dyDescent="0.3">
      <c r="A160" s="82" t="s">
        <v>289</v>
      </c>
      <c r="B160" s="125"/>
      <c r="C160" s="77"/>
      <c r="D160" s="71" t="s">
        <v>290</v>
      </c>
      <c r="E160" s="126"/>
      <c r="F160" s="72">
        <f>F161</f>
        <v>100000</v>
      </c>
    </row>
    <row r="161" spans="1:6" x14ac:dyDescent="0.3">
      <c r="A161" s="40" t="s">
        <v>175</v>
      </c>
      <c r="B161" s="127"/>
      <c r="C161" s="127"/>
      <c r="D161" s="67"/>
      <c r="E161" s="112" t="s">
        <v>202</v>
      </c>
      <c r="F161" s="68">
        <v>100000</v>
      </c>
    </row>
    <row r="162" spans="1:6" x14ac:dyDescent="0.3">
      <c r="A162" s="128" t="s">
        <v>291</v>
      </c>
      <c r="B162" s="127"/>
      <c r="C162" s="127"/>
      <c r="D162" s="67"/>
      <c r="E162" s="124"/>
      <c r="F162" s="65">
        <f>F11+F53+F60+F68+F83+F128+F139+F156+F145</f>
        <v>17723903.609999999</v>
      </c>
    </row>
  </sheetData>
  <sheetProtection selectLockedCells="1" selectUnlockedCells="1"/>
  <mergeCells count="8">
    <mergeCell ref="A6:F6"/>
    <mergeCell ref="A7:F7"/>
    <mergeCell ref="A1:F1"/>
    <mergeCell ref="C2:F2"/>
    <mergeCell ref="B3:F3"/>
    <mergeCell ref="A4:C4"/>
    <mergeCell ref="D4:F4"/>
    <mergeCell ref="A5:F5"/>
  </mergeCells>
  <pageMargins left="0.62992125984251968" right="0.27559055118110237" top="0.39370078740157483" bottom="0.47244094488188981" header="0.51181102362204722" footer="0.51181102362204722"/>
  <pageSetup paperSize="9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workbookViewId="0">
      <selection activeCell="A4" sqref="A4:C4"/>
    </sheetView>
  </sheetViews>
  <sheetFormatPr defaultRowHeight="13.2" x14ac:dyDescent="0.25"/>
  <cols>
    <col min="1" max="1" width="11.21875" customWidth="1"/>
    <col min="2" max="2" width="51.5546875" customWidth="1"/>
    <col min="3" max="3" width="22.6640625" customWidth="1"/>
    <col min="4" max="5" width="8.6640625" hidden="1" customWidth="1"/>
    <col min="6" max="6" width="6" hidden="1" customWidth="1"/>
  </cols>
  <sheetData>
    <row r="1" spans="1:6" ht="15.6" x14ac:dyDescent="0.3">
      <c r="A1" s="151" t="s">
        <v>101</v>
      </c>
      <c r="B1" s="151"/>
      <c r="C1" s="151"/>
      <c r="D1" s="151" t="s">
        <v>101</v>
      </c>
      <c r="E1" s="151"/>
      <c r="F1" s="151"/>
    </row>
    <row r="2" spans="1:6" ht="15.6" x14ac:dyDescent="0.3">
      <c r="A2" s="151" t="s">
        <v>105</v>
      </c>
      <c r="B2" s="151"/>
      <c r="C2" s="151"/>
      <c r="D2" s="151" t="s">
        <v>136</v>
      </c>
      <c r="E2" s="151"/>
      <c r="F2" s="151"/>
    </row>
    <row r="3" spans="1:6" ht="15.6" x14ac:dyDescent="0.3">
      <c r="A3" s="151" t="s">
        <v>0</v>
      </c>
      <c r="B3" s="151"/>
      <c r="C3" s="151"/>
      <c r="D3" s="151" t="s">
        <v>0</v>
      </c>
      <c r="E3" s="151"/>
      <c r="F3" s="151"/>
    </row>
    <row r="4" spans="1:6" ht="15.6" x14ac:dyDescent="0.3">
      <c r="A4" s="151" t="s">
        <v>341</v>
      </c>
      <c r="B4" s="151"/>
      <c r="C4" s="151"/>
      <c r="D4" s="151" t="s">
        <v>135</v>
      </c>
      <c r="E4" s="151"/>
      <c r="F4" s="151"/>
    </row>
    <row r="5" spans="1:6" ht="15.6" x14ac:dyDescent="0.3">
      <c r="A5" s="10"/>
      <c r="B5" s="10"/>
      <c r="C5" s="10"/>
      <c r="D5" s="10"/>
      <c r="E5" s="10"/>
      <c r="F5" s="10"/>
    </row>
    <row r="6" spans="1:6" ht="15.6" x14ac:dyDescent="0.3">
      <c r="A6" s="159"/>
      <c r="B6" s="159"/>
      <c r="C6" s="159"/>
    </row>
    <row r="7" spans="1:6" ht="50.25" customHeight="1" x14ac:dyDescent="0.25">
      <c r="A7" s="158" t="s">
        <v>140</v>
      </c>
      <c r="B7" s="158"/>
      <c r="C7" s="158"/>
    </row>
    <row r="8" spans="1:6" ht="15.6" x14ac:dyDescent="0.3">
      <c r="A8" s="1"/>
      <c r="B8" s="14"/>
      <c r="C8" s="8" t="s">
        <v>4</v>
      </c>
    </row>
    <row r="9" spans="1:6" ht="55.5" customHeight="1" x14ac:dyDescent="0.25">
      <c r="A9" s="41" t="s">
        <v>100</v>
      </c>
      <c r="B9" s="41" t="s">
        <v>103</v>
      </c>
      <c r="C9" s="41" t="s">
        <v>137</v>
      </c>
    </row>
    <row r="10" spans="1:6" ht="31.2" x14ac:dyDescent="0.25">
      <c r="A10" s="42">
        <v>240</v>
      </c>
      <c r="B10" s="43" t="s">
        <v>87</v>
      </c>
      <c r="C10" s="44">
        <f>'Прил.5 Расходы бюджета'!C39-'Прил.5 Расходы бюджета'!C12</f>
        <v>17693903.609999999</v>
      </c>
    </row>
    <row r="11" spans="1:6" ht="31.2" x14ac:dyDescent="0.25">
      <c r="A11" s="42">
        <v>241</v>
      </c>
      <c r="B11" s="43" t="s">
        <v>88</v>
      </c>
      <c r="C11" s="45">
        <f>'Прил.5 Расходы бюджета'!C12</f>
        <v>30000</v>
      </c>
    </row>
    <row r="12" spans="1:6" ht="20.399999999999999" customHeight="1" x14ac:dyDescent="0.25">
      <c r="A12" s="157" t="s">
        <v>104</v>
      </c>
      <c r="B12" s="157"/>
      <c r="C12" s="48">
        <f>C10+C11</f>
        <v>17723903.609999999</v>
      </c>
    </row>
    <row r="13" spans="1:6" ht="15" x14ac:dyDescent="0.25">
      <c r="A13" s="14"/>
      <c r="B13" s="14"/>
      <c r="C13" s="14"/>
    </row>
    <row r="14" spans="1:6" ht="15" x14ac:dyDescent="0.25">
      <c r="A14" s="14"/>
      <c r="B14" s="14"/>
      <c r="C14" s="14"/>
    </row>
    <row r="15" spans="1:6" ht="15" x14ac:dyDescent="0.25">
      <c r="A15" s="14"/>
      <c r="B15" s="14"/>
      <c r="C15" s="14"/>
    </row>
  </sheetData>
  <sheetProtection selectLockedCells="1" selectUnlockedCells="1"/>
  <mergeCells count="11">
    <mergeCell ref="A12:B12"/>
    <mergeCell ref="A7:C7"/>
    <mergeCell ref="A6:C6"/>
    <mergeCell ref="A4:C4"/>
    <mergeCell ref="D4:F4"/>
    <mergeCell ref="A1:C1"/>
    <mergeCell ref="D1:F1"/>
    <mergeCell ref="A2:C2"/>
    <mergeCell ref="D2:F2"/>
    <mergeCell ref="A3:C3"/>
    <mergeCell ref="D3:F3"/>
  </mergeCells>
  <pageMargins left="1.2598425196850394" right="0.35433070866141736" top="0.51181102362204722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view="pageBreakPreview" zoomScaleNormal="75" workbookViewId="0">
      <selection activeCell="A4" sqref="A4:C4"/>
    </sheetView>
  </sheetViews>
  <sheetFormatPr defaultRowHeight="13.2" x14ac:dyDescent="0.25"/>
  <cols>
    <col min="1" max="1" width="40.5546875" customWidth="1"/>
    <col min="2" max="2" width="30" customWidth="1"/>
    <col min="3" max="3" width="16.21875" customWidth="1"/>
    <col min="4" max="4" width="0.109375" hidden="1" customWidth="1"/>
    <col min="5" max="6" width="8.6640625" hidden="1" customWidth="1"/>
  </cols>
  <sheetData>
    <row r="1" spans="1:6" ht="15.6" x14ac:dyDescent="0.3">
      <c r="A1" s="151" t="s">
        <v>102</v>
      </c>
      <c r="B1" s="151"/>
      <c r="C1" s="151"/>
      <c r="D1" s="151" t="s">
        <v>101</v>
      </c>
      <c r="E1" s="151"/>
      <c r="F1" s="151"/>
    </row>
    <row r="2" spans="1:6" ht="15.6" x14ac:dyDescent="0.3">
      <c r="A2" s="151" t="s">
        <v>105</v>
      </c>
      <c r="B2" s="151"/>
      <c r="C2" s="151"/>
      <c r="D2" s="151" t="s">
        <v>136</v>
      </c>
      <c r="E2" s="151"/>
      <c r="F2" s="151"/>
    </row>
    <row r="3" spans="1:6" ht="15.6" x14ac:dyDescent="0.3">
      <c r="A3" s="151" t="s">
        <v>0</v>
      </c>
      <c r="B3" s="151"/>
      <c r="C3" s="151"/>
      <c r="D3" s="151" t="s">
        <v>0</v>
      </c>
      <c r="E3" s="151"/>
      <c r="F3" s="151"/>
    </row>
    <row r="4" spans="1:6" ht="15.6" x14ac:dyDescent="0.3">
      <c r="A4" s="151" t="s">
        <v>341</v>
      </c>
      <c r="B4" s="151"/>
      <c r="C4" s="151"/>
      <c r="D4" s="151" t="s">
        <v>135</v>
      </c>
      <c r="E4" s="151"/>
      <c r="F4" s="151"/>
    </row>
    <row r="5" spans="1:6" ht="15.6" x14ac:dyDescent="0.3">
      <c r="A5" s="10"/>
      <c r="B5" s="10"/>
      <c r="C5" s="10"/>
      <c r="D5" s="4"/>
      <c r="E5" s="4"/>
      <c r="F5" s="4"/>
    </row>
    <row r="6" spans="1:6" ht="15.6" x14ac:dyDescent="0.3">
      <c r="A6" s="10"/>
      <c r="B6" s="10"/>
      <c r="C6" s="10"/>
      <c r="D6" s="4"/>
      <c r="E6" s="4"/>
      <c r="F6" s="4"/>
    </row>
    <row r="7" spans="1:6" ht="15.6" x14ac:dyDescent="0.3">
      <c r="A7" s="3"/>
      <c r="B7" s="14"/>
      <c r="C7" s="14"/>
    </row>
    <row r="8" spans="1:6" ht="36.6" customHeight="1" x14ac:dyDescent="0.3">
      <c r="A8" s="152" t="s">
        <v>141</v>
      </c>
      <c r="B8" s="152"/>
      <c r="C8" s="152"/>
    </row>
    <row r="9" spans="1:6" ht="15.6" x14ac:dyDescent="0.3">
      <c r="A9" s="1"/>
      <c r="B9" s="14"/>
      <c r="C9" s="14"/>
    </row>
    <row r="10" spans="1:6" ht="15.6" x14ac:dyDescent="0.3">
      <c r="A10" s="1"/>
      <c r="B10" s="14"/>
      <c r="C10" s="6" t="s">
        <v>4</v>
      </c>
    </row>
    <row r="11" spans="1:6" ht="41.4" customHeight="1" x14ac:dyDescent="0.25">
      <c r="A11" s="49" t="s">
        <v>1</v>
      </c>
      <c r="B11" s="49" t="s">
        <v>89</v>
      </c>
      <c r="C11" s="49" t="s">
        <v>137</v>
      </c>
    </row>
    <row r="12" spans="1:6" ht="15.6" x14ac:dyDescent="0.3">
      <c r="A12" s="13">
        <v>1</v>
      </c>
      <c r="B12" s="13">
        <v>2</v>
      </c>
      <c r="C12" s="13">
        <v>3</v>
      </c>
    </row>
    <row r="13" spans="1:6" ht="46.8" hidden="1" x14ac:dyDescent="0.3">
      <c r="A13" s="12" t="s">
        <v>90</v>
      </c>
      <c r="B13" s="13" t="s">
        <v>91</v>
      </c>
      <c r="C13" s="13" t="s">
        <v>92</v>
      </c>
    </row>
    <row r="14" spans="1:6" ht="93.6" hidden="1" x14ac:dyDescent="0.3">
      <c r="A14" s="12" t="s">
        <v>93</v>
      </c>
      <c r="B14" s="13" t="s">
        <v>94</v>
      </c>
      <c r="C14" s="46">
        <v>2000</v>
      </c>
    </row>
    <row r="15" spans="1:6" ht="93.6" hidden="1" x14ac:dyDescent="0.3">
      <c r="A15" s="12" t="s">
        <v>95</v>
      </c>
      <c r="B15" s="13" t="s">
        <v>96</v>
      </c>
      <c r="C15" s="13">
        <v>0</v>
      </c>
    </row>
    <row r="16" spans="1:6" ht="36" customHeight="1" x14ac:dyDescent="0.3">
      <c r="A16" s="12" t="s">
        <v>114</v>
      </c>
      <c r="B16" s="13" t="s">
        <v>97</v>
      </c>
      <c r="C16" s="47">
        <f>C17-C18</f>
        <v>-112820.6099999994</v>
      </c>
    </row>
    <row r="17" spans="1:3" ht="40.200000000000003" customHeight="1" x14ac:dyDescent="0.3">
      <c r="A17" s="12" t="s">
        <v>112</v>
      </c>
      <c r="B17" s="13" t="s">
        <v>98</v>
      </c>
      <c r="C17" s="47">
        <f>'Прил.4 Доходы бюджета'!C46</f>
        <v>17611083</v>
      </c>
    </row>
    <row r="18" spans="1:3" ht="41.4" customHeight="1" x14ac:dyDescent="0.3">
      <c r="A18" s="12" t="s">
        <v>113</v>
      </c>
      <c r="B18" s="13" t="s">
        <v>99</v>
      </c>
      <c r="C18" s="47">
        <f>'Прил.5 Расходы бюджета'!C39</f>
        <v>17723903.609999999</v>
      </c>
    </row>
    <row r="19" spans="1:3" ht="24" customHeight="1" x14ac:dyDescent="0.3">
      <c r="A19" s="160" t="s">
        <v>115</v>
      </c>
      <c r="B19" s="161"/>
      <c r="C19" s="47">
        <f>C16</f>
        <v>-112820.6099999994</v>
      </c>
    </row>
    <row r="20" spans="1:3" ht="17.399999999999999" x14ac:dyDescent="0.3">
      <c r="A20" s="9"/>
    </row>
    <row r="21" spans="1:3" ht="17.399999999999999" x14ac:dyDescent="0.3">
      <c r="A21" s="9"/>
    </row>
    <row r="22" spans="1:3" ht="17.399999999999999" x14ac:dyDescent="0.3">
      <c r="A22" s="9"/>
    </row>
    <row r="23" spans="1:3" ht="17.399999999999999" x14ac:dyDescent="0.3">
      <c r="A23" s="9"/>
    </row>
    <row r="24" spans="1:3" ht="17.399999999999999" x14ac:dyDescent="0.3">
      <c r="A24" s="9"/>
    </row>
    <row r="25" spans="1:3" ht="17.399999999999999" x14ac:dyDescent="0.3">
      <c r="A25" s="9"/>
    </row>
    <row r="26" spans="1:3" ht="17.399999999999999" x14ac:dyDescent="0.3">
      <c r="A26" s="9"/>
    </row>
    <row r="27" spans="1:3" ht="17.399999999999999" x14ac:dyDescent="0.3">
      <c r="A27" s="9"/>
    </row>
    <row r="28" spans="1:3" ht="17.399999999999999" x14ac:dyDescent="0.3">
      <c r="A28" s="9"/>
    </row>
    <row r="29" spans="1:3" ht="17.399999999999999" x14ac:dyDescent="0.3">
      <c r="A29" s="9"/>
    </row>
    <row r="30" spans="1:3" ht="17.399999999999999" x14ac:dyDescent="0.3">
      <c r="A30" s="9"/>
    </row>
    <row r="31" spans="1:3" ht="17.399999999999999" x14ac:dyDescent="0.3">
      <c r="A31" s="9"/>
    </row>
    <row r="32" spans="1:3" ht="17.399999999999999" x14ac:dyDescent="0.3">
      <c r="A32" s="9"/>
    </row>
    <row r="33" spans="1:1" ht="17.399999999999999" x14ac:dyDescent="0.3">
      <c r="A33" s="9"/>
    </row>
    <row r="34" spans="1:1" ht="17.399999999999999" x14ac:dyDescent="0.3">
      <c r="A34" s="9"/>
    </row>
    <row r="35" spans="1:1" ht="17.399999999999999" x14ac:dyDescent="0.3">
      <c r="A35" s="9"/>
    </row>
    <row r="36" spans="1:1" ht="17.399999999999999" x14ac:dyDescent="0.3">
      <c r="A36" s="9"/>
    </row>
    <row r="37" spans="1:1" ht="17.399999999999999" x14ac:dyDescent="0.3">
      <c r="A37" s="9"/>
    </row>
    <row r="38" spans="1:1" ht="17.399999999999999" x14ac:dyDescent="0.3">
      <c r="A38" s="9"/>
    </row>
    <row r="39" spans="1:1" ht="17.399999999999999" x14ac:dyDescent="0.3">
      <c r="A39" s="9"/>
    </row>
    <row r="40" spans="1:1" ht="17.399999999999999" x14ac:dyDescent="0.3">
      <c r="A40" s="9"/>
    </row>
    <row r="41" spans="1:1" ht="17.399999999999999" x14ac:dyDescent="0.3">
      <c r="A41" s="9"/>
    </row>
    <row r="42" spans="1:1" ht="17.399999999999999" x14ac:dyDescent="0.3">
      <c r="A42" s="9"/>
    </row>
    <row r="43" spans="1:1" ht="17.399999999999999" x14ac:dyDescent="0.3">
      <c r="A43" s="9"/>
    </row>
    <row r="44" spans="1:1" ht="17.399999999999999" x14ac:dyDescent="0.3">
      <c r="A44" s="9"/>
    </row>
    <row r="45" spans="1:1" ht="17.399999999999999" x14ac:dyDescent="0.3">
      <c r="A45" s="9"/>
    </row>
    <row r="46" spans="1:1" ht="17.399999999999999" x14ac:dyDescent="0.3">
      <c r="A46" s="9"/>
    </row>
    <row r="47" spans="1:1" ht="17.399999999999999" x14ac:dyDescent="0.3">
      <c r="A47" s="9"/>
    </row>
    <row r="48" spans="1:1" ht="17.399999999999999" x14ac:dyDescent="0.3">
      <c r="A48" s="9"/>
    </row>
    <row r="49" spans="1:1" ht="17.399999999999999" x14ac:dyDescent="0.3">
      <c r="A49" s="9"/>
    </row>
    <row r="50" spans="1:1" ht="17.399999999999999" x14ac:dyDescent="0.3">
      <c r="A50" s="9"/>
    </row>
    <row r="51" spans="1:1" ht="17.399999999999999" x14ac:dyDescent="0.3">
      <c r="A51" s="9"/>
    </row>
    <row r="52" spans="1:1" ht="17.399999999999999" x14ac:dyDescent="0.3">
      <c r="A52" s="9"/>
    </row>
    <row r="53" spans="1:1" ht="17.399999999999999" x14ac:dyDescent="0.3">
      <c r="A53" s="9"/>
    </row>
    <row r="54" spans="1:1" ht="17.399999999999999" x14ac:dyDescent="0.3">
      <c r="A54" s="9"/>
    </row>
    <row r="55" spans="1:1" ht="17.399999999999999" x14ac:dyDescent="0.3">
      <c r="A55" s="9"/>
    </row>
    <row r="56" spans="1:1" ht="17.399999999999999" x14ac:dyDescent="0.3">
      <c r="A56" s="9"/>
    </row>
    <row r="57" spans="1:1" ht="17.399999999999999" x14ac:dyDescent="0.3">
      <c r="A57" s="9"/>
    </row>
    <row r="58" spans="1:1" ht="17.399999999999999" x14ac:dyDescent="0.3">
      <c r="A58" s="9"/>
    </row>
    <row r="59" spans="1:1" ht="17.399999999999999" x14ac:dyDescent="0.3">
      <c r="A59" s="9"/>
    </row>
    <row r="60" spans="1:1" ht="17.399999999999999" x14ac:dyDescent="0.3">
      <c r="A60" s="9"/>
    </row>
    <row r="61" spans="1:1" ht="17.399999999999999" x14ac:dyDescent="0.3">
      <c r="A61" s="9"/>
    </row>
    <row r="62" spans="1:1" ht="17.399999999999999" x14ac:dyDescent="0.3">
      <c r="A62" s="9"/>
    </row>
    <row r="63" spans="1:1" ht="17.399999999999999" x14ac:dyDescent="0.3">
      <c r="A63" s="9"/>
    </row>
    <row r="64" spans="1:1" ht="17.399999999999999" x14ac:dyDescent="0.3">
      <c r="A64" s="9"/>
    </row>
    <row r="65" spans="1:1" ht="17.399999999999999" x14ac:dyDescent="0.3">
      <c r="A65" s="9"/>
    </row>
    <row r="66" spans="1:1" ht="17.399999999999999" x14ac:dyDescent="0.3">
      <c r="A66" s="9"/>
    </row>
    <row r="67" spans="1:1" ht="17.399999999999999" x14ac:dyDescent="0.3">
      <c r="A67" s="9"/>
    </row>
    <row r="68" spans="1:1" ht="17.399999999999999" x14ac:dyDescent="0.3">
      <c r="A68" s="9"/>
    </row>
    <row r="69" spans="1:1" ht="17.399999999999999" x14ac:dyDescent="0.3">
      <c r="A69" s="9"/>
    </row>
    <row r="70" spans="1:1" ht="17.399999999999999" x14ac:dyDescent="0.3">
      <c r="A70" s="9"/>
    </row>
    <row r="71" spans="1:1" ht="17.399999999999999" x14ac:dyDescent="0.3">
      <c r="A71" s="9"/>
    </row>
    <row r="72" spans="1:1" ht="17.399999999999999" x14ac:dyDescent="0.3">
      <c r="A72" s="9"/>
    </row>
    <row r="73" spans="1:1" ht="17.399999999999999" x14ac:dyDescent="0.3">
      <c r="A73" s="9"/>
    </row>
    <row r="74" spans="1:1" ht="17.399999999999999" x14ac:dyDescent="0.3">
      <c r="A74" s="9"/>
    </row>
    <row r="75" spans="1:1" ht="17.399999999999999" x14ac:dyDescent="0.3">
      <c r="A75" s="9"/>
    </row>
    <row r="76" spans="1:1" ht="17.399999999999999" x14ac:dyDescent="0.3">
      <c r="A76" s="9"/>
    </row>
  </sheetData>
  <sheetProtection selectLockedCells="1" selectUnlockedCells="1"/>
  <mergeCells count="10">
    <mergeCell ref="A19:B19"/>
    <mergeCell ref="A8:C8"/>
    <mergeCell ref="A4:C4"/>
    <mergeCell ref="D4:F4"/>
    <mergeCell ref="A1:C1"/>
    <mergeCell ref="D1:F1"/>
    <mergeCell ref="A2:C2"/>
    <mergeCell ref="D2:F2"/>
    <mergeCell ref="A3:C3"/>
    <mergeCell ref="D3:F3"/>
  </mergeCells>
  <pageMargins left="1.2204724409448819" right="0.35433070866141736" top="0.31496062992125984" bottom="0.98425196850393704" header="0.35433070866141736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view="pageBreakPreview" topLeftCell="A20" zoomScaleNormal="75" workbookViewId="0">
      <selection activeCell="B26" sqref="B26"/>
    </sheetView>
  </sheetViews>
  <sheetFormatPr defaultRowHeight="13.2" x14ac:dyDescent="0.25"/>
  <cols>
    <col min="1" max="1" width="5" customWidth="1"/>
    <col min="2" max="2" width="70.21875" customWidth="1"/>
    <col min="3" max="3" width="15.77734375" customWidth="1"/>
    <col min="4" max="4" width="0.109375" hidden="1" customWidth="1"/>
    <col min="5" max="6" width="8.6640625" hidden="1" customWidth="1"/>
  </cols>
  <sheetData>
    <row r="1" spans="1:6" ht="15.6" x14ac:dyDescent="0.3">
      <c r="A1" s="151" t="s">
        <v>317</v>
      </c>
      <c r="B1" s="151"/>
      <c r="C1" s="151"/>
      <c r="D1" s="151" t="s">
        <v>101</v>
      </c>
      <c r="E1" s="151"/>
      <c r="F1" s="151"/>
    </row>
    <row r="2" spans="1:6" ht="15.6" x14ac:dyDescent="0.3">
      <c r="A2" s="151" t="s">
        <v>105</v>
      </c>
      <c r="B2" s="151"/>
      <c r="C2" s="151"/>
      <c r="D2" s="151" t="s">
        <v>136</v>
      </c>
      <c r="E2" s="151"/>
      <c r="F2" s="151"/>
    </row>
    <row r="3" spans="1:6" ht="15.6" x14ac:dyDescent="0.3">
      <c r="A3" s="151" t="s">
        <v>0</v>
      </c>
      <c r="B3" s="151"/>
      <c r="C3" s="151"/>
      <c r="D3" s="151" t="s">
        <v>0</v>
      </c>
      <c r="E3" s="151"/>
      <c r="F3" s="151"/>
    </row>
    <row r="4" spans="1:6" ht="15.6" x14ac:dyDescent="0.3">
      <c r="A4" s="151" t="s">
        <v>341</v>
      </c>
      <c r="B4" s="151"/>
      <c r="C4" s="151"/>
      <c r="D4" s="151" t="s">
        <v>135</v>
      </c>
      <c r="E4" s="151"/>
      <c r="F4" s="151"/>
    </row>
    <row r="5" spans="1:6" ht="15.6" customHeight="1" x14ac:dyDescent="0.3">
      <c r="A5" s="134"/>
      <c r="B5" s="134"/>
      <c r="C5" s="134"/>
      <c r="D5" s="134"/>
      <c r="E5" s="134"/>
      <c r="F5" s="134"/>
    </row>
    <row r="6" spans="1:6" ht="15.6" x14ac:dyDescent="0.3">
      <c r="A6" s="14"/>
      <c r="B6" s="135"/>
      <c r="C6" s="14"/>
    </row>
    <row r="7" spans="1:6" ht="36.6" customHeight="1" x14ac:dyDescent="0.3">
      <c r="A7" s="14"/>
      <c r="B7" s="152" t="s">
        <v>323</v>
      </c>
      <c r="C7" s="152"/>
    </row>
    <row r="8" spans="1:6" ht="15.6" x14ac:dyDescent="0.3">
      <c r="A8" s="14"/>
      <c r="B8" s="1"/>
      <c r="C8" s="14"/>
    </row>
    <row r="9" spans="1:6" ht="15.6" x14ac:dyDescent="0.3">
      <c r="A9" s="14"/>
      <c r="B9" s="1"/>
      <c r="C9" s="6" t="s">
        <v>4</v>
      </c>
    </row>
    <row r="10" spans="1:6" ht="46.8" x14ac:dyDescent="0.25">
      <c r="A10" s="136" t="s">
        <v>324</v>
      </c>
      <c r="B10" s="136" t="s">
        <v>1</v>
      </c>
      <c r="C10" s="136" t="s">
        <v>325</v>
      </c>
    </row>
    <row r="11" spans="1:6" ht="31.2" hidden="1" x14ac:dyDescent="0.3">
      <c r="A11" s="137"/>
      <c r="B11" s="138" t="s">
        <v>90</v>
      </c>
      <c r="C11" s="13" t="s">
        <v>92</v>
      </c>
    </row>
    <row r="12" spans="1:6" ht="62.4" hidden="1" x14ac:dyDescent="0.3">
      <c r="A12" s="137"/>
      <c r="B12" s="138" t="s">
        <v>93</v>
      </c>
      <c r="C12" s="46">
        <v>2000</v>
      </c>
    </row>
    <row r="13" spans="1:6" ht="62.4" hidden="1" x14ac:dyDescent="0.3">
      <c r="A13" s="137"/>
      <c r="B13" s="138" t="s">
        <v>95</v>
      </c>
      <c r="C13" s="13">
        <v>0</v>
      </c>
    </row>
    <row r="14" spans="1:6" ht="31.8" customHeight="1" x14ac:dyDescent="0.3">
      <c r="A14" s="139">
        <v>1</v>
      </c>
      <c r="B14" s="22" t="str">
        <f>'[1]Прил. 6 Расходы бюджета'!A122</f>
        <v>Муниципальная программа "Эффективная власть в Каменниковском сельском поселении Рыбинского муниципального района"</v>
      </c>
      <c r="C14" s="140">
        <v>916300</v>
      </c>
    </row>
    <row r="15" spans="1:6" ht="66.599999999999994" customHeight="1" x14ac:dyDescent="0.3">
      <c r="A15" s="139">
        <v>2</v>
      </c>
      <c r="B15" s="22" t="str">
        <f>'[2]Прил. 6 Расходы бюджета'!A60</f>
        <v>Муниципальная программа "Защита населения и территории Каменниковского сельского поселения Рыбинского муниципального района от чрезвычайных  ситуаций, обеспечение пожарной безопасности  и безопасности людей на водных объектах"</v>
      </c>
      <c r="C15" s="140">
        <v>150000</v>
      </c>
    </row>
    <row r="16" spans="1:6" ht="47.4" customHeight="1" x14ac:dyDescent="0.3">
      <c r="A16" s="139">
        <v>3</v>
      </c>
      <c r="B16" s="22" t="str">
        <f>'[2]Прил. 6 Расходы бюджета'!A68</f>
        <v>Муниципальная программа "Развитие дорожного хозяйства в Каменниковском сельском поселении Рыбинского муниципального района"</v>
      </c>
      <c r="C16" s="140">
        <v>2829904.08</v>
      </c>
    </row>
    <row r="17" spans="1:3" ht="48.6" customHeight="1" x14ac:dyDescent="0.3">
      <c r="A17" s="139">
        <v>4</v>
      </c>
      <c r="B17" s="22" t="str">
        <f>'[2]Прил. 6 Расходы бюджета'!A76</f>
        <v>Муниципальная программа "Управление муниципальным имуществом Каменниковского сельского поселения Рыбинского муниципального района"</v>
      </c>
      <c r="C17" s="140">
        <v>1066033</v>
      </c>
    </row>
    <row r="18" spans="1:3" ht="31.2" x14ac:dyDescent="0.3">
      <c r="A18" s="139">
        <v>5</v>
      </c>
      <c r="B18" s="22" t="str">
        <f>'[2]Прил. 6 Расходы бюджета'!A91</f>
        <v>Муниципальная программа "Благоустройство Каменниковского сельского поселения Рыбинского муниципального района"</v>
      </c>
      <c r="C18" s="140">
        <f>'Прил. 6 Расходы бюджета'!F103</f>
        <v>3307000</v>
      </c>
    </row>
    <row r="19" spans="1:3" ht="46.8" x14ac:dyDescent="0.3">
      <c r="A19" s="139">
        <v>6</v>
      </c>
      <c r="B19" s="22" t="str">
        <f>'[1]Прил. 6 Расходы бюджета'!A144</f>
        <v>Муниципальная программа "Обеспечение доступным и комфортным жильем населения Каменниковского сельского поселения Рыбинского муниципального района"</v>
      </c>
      <c r="C19" s="140">
        <v>4055132</v>
      </c>
    </row>
    <row r="20" spans="1:3" ht="36.6" customHeight="1" x14ac:dyDescent="0.3">
      <c r="A20" s="147">
        <v>7</v>
      </c>
      <c r="B20" s="141" t="str">
        <f>'[1]Прил. 6 Расходы бюджета'!A127</f>
        <v>Муниципальная программа "Молодежная политика в Каменниковском сельском поселении Рыбинского муниципального района"</v>
      </c>
      <c r="C20" s="142">
        <f>'[2]Прил. 6 Расходы бюджета'!F119</f>
        <v>120000</v>
      </c>
    </row>
    <row r="21" spans="1:3" ht="46.8" x14ac:dyDescent="0.3">
      <c r="A21" s="148">
        <v>8</v>
      </c>
      <c r="B21" s="143" t="str">
        <f>'[1]Прил. 6 Расходы бюджета'!A133</f>
        <v>Муниципальная программа "Развитие культуры и туризма в Каменниковском сельском поселении Рыбинского муниципального района"</v>
      </c>
      <c r="C21" s="144">
        <v>398398.53</v>
      </c>
    </row>
    <row r="22" spans="1:3" ht="49.8" customHeight="1" x14ac:dyDescent="0.3">
      <c r="A22" s="148">
        <v>9</v>
      </c>
      <c r="B22" s="143" t="str">
        <f>'[2]Прил. 6 Расходы бюджета'!A142</f>
        <v>Муниципальная программа "Развитие физической культуры и спорта в Каменниковском сельском поселении Рыбинского муниципального района"</v>
      </c>
      <c r="C22" s="144">
        <f>'[2]Прил. 6 Расходы бюджета'!F142</f>
        <v>100000</v>
      </c>
    </row>
    <row r="23" spans="1:3" ht="46.8" x14ac:dyDescent="0.3">
      <c r="A23" s="148">
        <v>10</v>
      </c>
      <c r="B23" s="143" t="str">
        <f>'[2]Прил. 6 Расходы бюджета'!A131</f>
        <v xml:space="preserve">Муниципальная программа "Социальная поддержка населения Каменниковского сельского поселения Рыбинского муниципального района " </v>
      </c>
      <c r="C23" s="144">
        <v>49500</v>
      </c>
    </row>
    <row r="24" spans="1:3" ht="46.8" x14ac:dyDescent="0.3">
      <c r="A24" s="148">
        <v>11</v>
      </c>
      <c r="B24" s="143" t="str">
        <f>'[1]Прил. 6 Расходы бюджета'!A107</f>
        <v>Муниципальная программа "Комплексное развитие сельской территории Каменниковского сельского поселения Рыбинского муниципального района"</v>
      </c>
      <c r="C24" s="144">
        <v>0</v>
      </c>
    </row>
    <row r="25" spans="1:3" ht="46.8" x14ac:dyDescent="0.3">
      <c r="A25" s="148">
        <v>12</v>
      </c>
      <c r="B25" s="143" t="s">
        <v>342</v>
      </c>
      <c r="C25" s="144">
        <v>33000</v>
      </c>
    </row>
    <row r="26" spans="1:3" ht="46.8" x14ac:dyDescent="0.3">
      <c r="A26" s="148">
        <v>13</v>
      </c>
      <c r="B26" s="143" t="str">
        <f>'Прил. 6 Расходы бюджета'!A114</f>
        <v>Муниципальная программа "Формирование комфортной городской  (сельской) среды Каменниковского сельского поселения Рыбинского муниципального района"</v>
      </c>
      <c r="C26" s="144">
        <v>5000</v>
      </c>
    </row>
    <row r="27" spans="1:3" ht="22.8" customHeight="1" x14ac:dyDescent="0.3">
      <c r="A27" s="143"/>
      <c r="B27" s="145" t="s">
        <v>316</v>
      </c>
      <c r="C27" s="146">
        <f>SUM(C14:F26)</f>
        <v>13030267.609999999</v>
      </c>
    </row>
    <row r="28" spans="1:3" ht="17.399999999999999" x14ac:dyDescent="0.3">
      <c r="B28" s="9"/>
    </row>
    <row r="29" spans="1:3" ht="17.399999999999999" x14ac:dyDescent="0.3">
      <c r="B29" s="9"/>
    </row>
    <row r="30" spans="1:3" ht="17.399999999999999" x14ac:dyDescent="0.3">
      <c r="B30" s="9"/>
    </row>
    <row r="31" spans="1:3" ht="17.399999999999999" x14ac:dyDescent="0.3">
      <c r="B31" s="9"/>
    </row>
    <row r="32" spans="1:3" ht="17.399999999999999" x14ac:dyDescent="0.3">
      <c r="B32" s="9"/>
    </row>
    <row r="33" spans="2:2" ht="17.399999999999999" x14ac:dyDescent="0.3">
      <c r="B33" s="9"/>
    </row>
    <row r="34" spans="2:2" ht="17.399999999999999" x14ac:dyDescent="0.3">
      <c r="B34" s="9"/>
    </row>
    <row r="35" spans="2:2" ht="17.399999999999999" x14ac:dyDescent="0.3">
      <c r="B35" s="9"/>
    </row>
    <row r="36" spans="2:2" ht="17.399999999999999" x14ac:dyDescent="0.3">
      <c r="B36" s="9"/>
    </row>
    <row r="37" spans="2:2" ht="17.399999999999999" x14ac:dyDescent="0.3">
      <c r="B37" s="9"/>
    </row>
    <row r="38" spans="2:2" ht="17.399999999999999" x14ac:dyDescent="0.3">
      <c r="B38" s="9"/>
    </row>
    <row r="39" spans="2:2" ht="17.399999999999999" x14ac:dyDescent="0.3">
      <c r="B39" s="9"/>
    </row>
    <row r="40" spans="2:2" ht="17.399999999999999" x14ac:dyDescent="0.3">
      <c r="B40" s="9"/>
    </row>
    <row r="41" spans="2:2" ht="17.399999999999999" x14ac:dyDescent="0.3">
      <c r="B41" s="9"/>
    </row>
    <row r="42" spans="2:2" ht="17.399999999999999" x14ac:dyDescent="0.3">
      <c r="B42" s="9"/>
    </row>
    <row r="43" spans="2:2" ht="17.399999999999999" x14ac:dyDescent="0.3">
      <c r="B43" s="9"/>
    </row>
    <row r="44" spans="2:2" ht="17.399999999999999" x14ac:dyDescent="0.3">
      <c r="B44" s="9"/>
    </row>
    <row r="45" spans="2:2" ht="17.399999999999999" x14ac:dyDescent="0.3">
      <c r="B45" s="9"/>
    </row>
    <row r="46" spans="2:2" ht="17.399999999999999" x14ac:dyDescent="0.3">
      <c r="B46" s="9"/>
    </row>
    <row r="47" spans="2:2" ht="17.399999999999999" x14ac:dyDescent="0.3">
      <c r="B47" s="9"/>
    </row>
    <row r="48" spans="2:2" ht="17.399999999999999" x14ac:dyDescent="0.3">
      <c r="B48" s="9"/>
    </row>
    <row r="49" spans="2:2" ht="17.399999999999999" x14ac:dyDescent="0.3">
      <c r="B49" s="9"/>
    </row>
    <row r="50" spans="2:2" ht="17.399999999999999" x14ac:dyDescent="0.3">
      <c r="B50" s="9"/>
    </row>
    <row r="51" spans="2:2" ht="17.399999999999999" x14ac:dyDescent="0.3">
      <c r="B51" s="9"/>
    </row>
    <row r="52" spans="2:2" ht="17.399999999999999" x14ac:dyDescent="0.3">
      <c r="B52" s="9"/>
    </row>
    <row r="53" spans="2:2" ht="17.399999999999999" x14ac:dyDescent="0.3">
      <c r="B53" s="9"/>
    </row>
    <row r="54" spans="2:2" ht="17.399999999999999" x14ac:dyDescent="0.3">
      <c r="B54" s="9"/>
    </row>
    <row r="55" spans="2:2" ht="17.399999999999999" x14ac:dyDescent="0.3">
      <c r="B55" s="9"/>
    </row>
    <row r="56" spans="2:2" ht="17.399999999999999" x14ac:dyDescent="0.3">
      <c r="B56" s="9"/>
    </row>
    <row r="57" spans="2:2" ht="17.399999999999999" x14ac:dyDescent="0.3">
      <c r="B57" s="9"/>
    </row>
    <row r="58" spans="2:2" ht="17.399999999999999" x14ac:dyDescent="0.3">
      <c r="B58" s="9"/>
    </row>
    <row r="59" spans="2:2" ht="17.399999999999999" x14ac:dyDescent="0.3">
      <c r="B59" s="9"/>
    </row>
    <row r="60" spans="2:2" ht="17.399999999999999" x14ac:dyDescent="0.3">
      <c r="B60" s="9"/>
    </row>
    <row r="61" spans="2:2" ht="17.399999999999999" x14ac:dyDescent="0.3">
      <c r="B61" s="9"/>
    </row>
    <row r="62" spans="2:2" ht="17.399999999999999" x14ac:dyDescent="0.3">
      <c r="B62" s="9"/>
    </row>
    <row r="63" spans="2:2" ht="17.399999999999999" x14ac:dyDescent="0.3">
      <c r="B63" s="9"/>
    </row>
    <row r="64" spans="2:2" ht="17.399999999999999" x14ac:dyDescent="0.3">
      <c r="B64" s="9"/>
    </row>
    <row r="65" spans="2:2" ht="17.399999999999999" x14ac:dyDescent="0.3">
      <c r="B65" s="9"/>
    </row>
    <row r="66" spans="2:2" ht="17.399999999999999" x14ac:dyDescent="0.3">
      <c r="B66" s="9"/>
    </row>
    <row r="67" spans="2:2" ht="17.399999999999999" x14ac:dyDescent="0.3">
      <c r="B67" s="9"/>
    </row>
    <row r="68" spans="2:2" ht="17.399999999999999" x14ac:dyDescent="0.3">
      <c r="B68" s="9"/>
    </row>
    <row r="69" spans="2:2" ht="17.399999999999999" x14ac:dyDescent="0.3">
      <c r="B69" s="9"/>
    </row>
    <row r="70" spans="2:2" ht="17.399999999999999" x14ac:dyDescent="0.3">
      <c r="B70" s="9"/>
    </row>
    <row r="71" spans="2:2" ht="17.399999999999999" x14ac:dyDescent="0.3">
      <c r="B71" s="9"/>
    </row>
    <row r="72" spans="2:2" ht="17.399999999999999" x14ac:dyDescent="0.3">
      <c r="B72" s="9"/>
    </row>
    <row r="73" spans="2:2" ht="17.399999999999999" x14ac:dyDescent="0.3">
      <c r="B73" s="9"/>
    </row>
    <row r="74" spans="2:2" ht="17.399999999999999" x14ac:dyDescent="0.3">
      <c r="B74" s="9"/>
    </row>
    <row r="75" spans="2:2" ht="17.399999999999999" x14ac:dyDescent="0.3">
      <c r="B75" s="9"/>
    </row>
    <row r="76" spans="2:2" ht="17.399999999999999" x14ac:dyDescent="0.3">
      <c r="B76" s="9"/>
    </row>
    <row r="77" spans="2:2" ht="17.399999999999999" x14ac:dyDescent="0.3">
      <c r="B77" s="9"/>
    </row>
    <row r="78" spans="2:2" ht="17.399999999999999" x14ac:dyDescent="0.3">
      <c r="B78" s="9"/>
    </row>
    <row r="79" spans="2:2" ht="17.399999999999999" x14ac:dyDescent="0.3">
      <c r="B79" s="9"/>
    </row>
    <row r="80" spans="2:2" ht="17.399999999999999" x14ac:dyDescent="0.3">
      <c r="B80" s="9"/>
    </row>
    <row r="81" spans="2:2" ht="17.399999999999999" x14ac:dyDescent="0.3">
      <c r="B81" s="9"/>
    </row>
    <row r="82" spans="2:2" ht="17.399999999999999" x14ac:dyDescent="0.3">
      <c r="B82" s="9"/>
    </row>
    <row r="83" spans="2:2" ht="17.399999999999999" x14ac:dyDescent="0.3">
      <c r="B83" s="9"/>
    </row>
    <row r="84" spans="2:2" ht="17.399999999999999" x14ac:dyDescent="0.3">
      <c r="B84" s="9"/>
    </row>
  </sheetData>
  <sheetProtection selectLockedCells="1" selectUnlockedCells="1"/>
  <mergeCells count="9">
    <mergeCell ref="A4:C4"/>
    <mergeCell ref="D4:F4"/>
    <mergeCell ref="B7:C7"/>
    <mergeCell ref="A1:C1"/>
    <mergeCell ref="D1:F1"/>
    <mergeCell ref="A2:C2"/>
    <mergeCell ref="D2:F2"/>
    <mergeCell ref="A3:C3"/>
    <mergeCell ref="D3:F3"/>
  </mergeCells>
  <pageMargins left="0.9055118110236221" right="0.27559055118110237" top="0.35433070866141736" bottom="0.31496062992125984" header="0.27559055118110237" footer="0.1968503937007874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5</vt:i4>
      </vt:variant>
    </vt:vector>
  </HeadingPairs>
  <TitlesOfParts>
    <vt:vector size="11" baseType="lpstr">
      <vt:lpstr>Прил.4 Доходы бюджета</vt:lpstr>
      <vt:lpstr>Прил.5 Расходы бюджета</vt:lpstr>
      <vt:lpstr>Прил. 6 Расходы бюджета</vt:lpstr>
      <vt:lpstr>Прил.8 Ведомственная</vt:lpstr>
      <vt:lpstr>Прил.9 Источники</vt:lpstr>
      <vt:lpstr>Прил.10 Программы</vt:lpstr>
      <vt:lpstr>'Прил. 6 Расходы бюджета'!Область_печати</vt:lpstr>
      <vt:lpstr>'Прил.10 Программы'!Область_печати</vt:lpstr>
      <vt:lpstr>'Прил.4 Доходы бюджета'!Область_печати</vt:lpstr>
      <vt:lpstr>'Прил.5 Расходы бюджета'!Область_печати</vt:lpstr>
      <vt:lpstr>'Прил.8 Ведомственная'!Область_печати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Finansist</dc:creator>
  <cp:lastModifiedBy>Finansist</cp:lastModifiedBy>
  <cp:lastPrinted>2021-10-18T07:49:54Z</cp:lastPrinted>
  <dcterms:created xsi:type="dcterms:W3CDTF">2015-11-18T06:59:18Z</dcterms:created>
  <dcterms:modified xsi:type="dcterms:W3CDTF">2021-10-20T05:47:02Z</dcterms:modified>
</cp:coreProperties>
</file>